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yantac\Desktop\O&amp;M Contract Tender document for Review\Annexures\"/>
    </mc:Choice>
  </mc:AlternateContent>
  <bookViews>
    <workbookView xWindow="0" yWindow="0" windowWidth="19200" windowHeight="6760"/>
  </bookViews>
  <sheets>
    <sheet name="Input Sheet" sheetId="4" r:id="rId1"/>
    <sheet name="Input 1_ Calculation Sheet" sheetId="10" r:id="rId2"/>
    <sheet name="Input 2_ Calculation Sheet" sheetId="12" r:id="rId3"/>
  </sheets>
  <externalReferences>
    <externalReference r:id="rId4"/>
    <externalReference r:id="rId5"/>
  </externalReferences>
  <definedNames>
    <definedName name="CITCurve_PC">'[1]CT Corr Curves'!$D$58:$D$67</definedName>
    <definedName name="CITCurve_X">'[1]CT Corr Curves'!$C$58:$C$67</definedName>
    <definedName name="Datasheets">#REF!</definedName>
    <definedName name="Documentation">#REF!</definedName>
    <definedName name="ELEP">'[2]ELEP GE'!$F$14</definedName>
    <definedName name="OptionDateRange">#REF!</definedName>
    <definedName name="OptionEmail">#REF!</definedName>
    <definedName name="OptionEmailEnclosure">#REF!</definedName>
    <definedName name="OptionGUIMacro">#REF!</definedName>
    <definedName name="OptionHideDatasheets">#REF!</definedName>
    <definedName name="OptionMidMacro">#REF!</definedName>
    <definedName name="OptionPostMacro">#REF!</definedName>
    <definedName name="OptionPreMacro">#REF!</definedName>
    <definedName name="OptionPrinter">#REF!</definedName>
    <definedName name="OptionSaveAsHtm">#REF!</definedName>
    <definedName name="OptionSaveToDisk">#REF!</definedName>
    <definedName name="OptionShowOnScreen">#REF!</definedName>
    <definedName name="OptionUseTOU">#REF!</definedName>
    <definedName name="UEEP">'[2]ST H&amp;MB'!$F$140</definedName>
    <definedName name="ValueDateRange">#REF!</definedName>
    <definedName name="ValueGUIMacro">#REF!</definedName>
    <definedName name="ValueHtmPath">#REF!</definedName>
    <definedName name="ValueMidMacro">#REF!</definedName>
    <definedName name="ValuePath">#REF!</definedName>
    <definedName name="ValuePostMacro">#REF!</definedName>
    <definedName name="ValuePreMacro">#REF!</definedName>
    <definedName name="ValuePrinter">#REF!</definedName>
    <definedName name="ValueRecipients">#REF!</definedName>
    <definedName name="ValueSaveAsHTM">#REF!</definedName>
    <definedName name="ValueTOUSchedule">#REF!</definedName>
    <definedName name="ValueVersion">#REF!</definedName>
    <definedName name="Views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5" i="4" l="1"/>
  <c r="D45" i="4"/>
  <c r="I34" i="12" l="1"/>
  <c r="M57" i="12" s="1"/>
  <c r="M59" i="12" s="1"/>
  <c r="J34" i="12"/>
  <c r="K34" i="12"/>
  <c r="H34" i="12"/>
  <c r="G43" i="12" s="1"/>
  <c r="G34" i="12"/>
  <c r="G30" i="12"/>
  <c r="M50" i="12" s="1"/>
  <c r="K133" i="12"/>
  <c r="J133" i="12"/>
  <c r="G133" i="12"/>
  <c r="K132" i="12"/>
  <c r="J132" i="12"/>
  <c r="G132" i="12"/>
  <c r="K131" i="12"/>
  <c r="J131" i="12"/>
  <c r="G131" i="12"/>
  <c r="K130" i="12"/>
  <c r="J130" i="12"/>
  <c r="G130" i="12"/>
  <c r="K129" i="12"/>
  <c r="J129" i="12"/>
  <c r="G129" i="12"/>
  <c r="K128" i="12"/>
  <c r="J128" i="12"/>
  <c r="G128" i="12"/>
  <c r="K127" i="12"/>
  <c r="J127" i="12"/>
  <c r="G127" i="12"/>
  <c r="K126" i="12"/>
  <c r="J126" i="12"/>
  <c r="G126" i="12"/>
  <c r="K125" i="12"/>
  <c r="J125" i="12"/>
  <c r="G125" i="12"/>
  <c r="K124" i="12"/>
  <c r="J124" i="12"/>
  <c r="G124" i="12"/>
  <c r="K123" i="12"/>
  <c r="J123" i="12"/>
  <c r="G123" i="12"/>
  <c r="G122" i="12"/>
  <c r="K116" i="12"/>
  <c r="J116" i="12"/>
  <c r="G116" i="12"/>
  <c r="K115" i="12"/>
  <c r="J115" i="12"/>
  <c r="G115" i="12"/>
  <c r="K114" i="12"/>
  <c r="J114" i="12"/>
  <c r="G114" i="12"/>
  <c r="K113" i="12"/>
  <c r="J113" i="12"/>
  <c r="G113" i="12"/>
  <c r="K112" i="12"/>
  <c r="J112" i="12"/>
  <c r="G112" i="12"/>
  <c r="K111" i="12"/>
  <c r="J111" i="12"/>
  <c r="G111" i="12"/>
  <c r="K110" i="12"/>
  <c r="J110" i="12"/>
  <c r="G110" i="12"/>
  <c r="K109" i="12"/>
  <c r="J109" i="12"/>
  <c r="G109" i="12"/>
  <c r="K108" i="12"/>
  <c r="J108" i="12"/>
  <c r="G108" i="12"/>
  <c r="K107" i="12"/>
  <c r="J107" i="12"/>
  <c r="G107" i="12"/>
  <c r="K106" i="12"/>
  <c r="J106" i="12"/>
  <c r="G106" i="12"/>
  <c r="K105" i="12"/>
  <c r="J105" i="12"/>
  <c r="G105" i="12"/>
  <c r="G104" i="12"/>
  <c r="J96" i="12"/>
  <c r="G96" i="12"/>
  <c r="K95" i="12"/>
  <c r="J95" i="12"/>
  <c r="G95" i="12"/>
  <c r="K94" i="12"/>
  <c r="J94" i="12"/>
  <c r="G94" i="12"/>
  <c r="K93" i="12"/>
  <c r="J93" i="12"/>
  <c r="G93" i="12"/>
  <c r="K92" i="12"/>
  <c r="J92" i="12"/>
  <c r="G92" i="12"/>
  <c r="K91" i="12"/>
  <c r="J91" i="12"/>
  <c r="G91" i="12"/>
  <c r="K90" i="12"/>
  <c r="J90" i="12"/>
  <c r="G90" i="12"/>
  <c r="K89" i="12"/>
  <c r="J89" i="12"/>
  <c r="G89" i="12"/>
  <c r="K88" i="12"/>
  <c r="J88" i="12"/>
  <c r="G88" i="12"/>
  <c r="K87" i="12"/>
  <c r="J87" i="12"/>
  <c r="G87" i="12"/>
  <c r="K86" i="12"/>
  <c r="J86" i="12"/>
  <c r="G86" i="12"/>
  <c r="K85" i="12"/>
  <c r="J85" i="12"/>
  <c r="G85" i="12"/>
  <c r="K84" i="12"/>
  <c r="J84" i="12"/>
  <c r="G84" i="12"/>
  <c r="K83" i="12"/>
  <c r="J83" i="12"/>
  <c r="G83" i="12"/>
  <c r="K82" i="12"/>
  <c r="J82" i="12"/>
  <c r="G82" i="12"/>
  <c r="K81" i="12"/>
  <c r="J81" i="12"/>
  <c r="G81" i="12"/>
  <c r="K80" i="12"/>
  <c r="J80" i="12"/>
  <c r="G80" i="12"/>
  <c r="K79" i="12"/>
  <c r="J79" i="12"/>
  <c r="G79" i="12"/>
  <c r="K78" i="12"/>
  <c r="J78" i="12"/>
  <c r="G78" i="12"/>
  <c r="K77" i="12"/>
  <c r="J77" i="12"/>
  <c r="G77" i="12"/>
  <c r="K76" i="12"/>
  <c r="J76" i="12"/>
  <c r="G76" i="12"/>
  <c r="G75" i="12"/>
  <c r="I70" i="12"/>
  <c r="I71" i="12" s="1"/>
  <c r="I72" i="12" s="1"/>
  <c r="I73" i="12" s="1"/>
  <c r="I69" i="12"/>
  <c r="I68" i="12"/>
  <c r="P46" i="12"/>
  <c r="P45" i="12"/>
  <c r="P44" i="12"/>
  <c r="P43" i="12"/>
  <c r="P42" i="12"/>
  <c r="P41" i="12"/>
  <c r="I34" i="10"/>
  <c r="M56" i="10" s="1"/>
  <c r="M58" i="10" s="1"/>
  <c r="K133" i="10"/>
  <c r="J133" i="10"/>
  <c r="G133" i="10"/>
  <c r="K132" i="10"/>
  <c r="J132" i="10"/>
  <c r="G132" i="10"/>
  <c r="K131" i="10"/>
  <c r="J131" i="10"/>
  <c r="G131" i="10"/>
  <c r="K130" i="10"/>
  <c r="J130" i="10"/>
  <c r="G130" i="10"/>
  <c r="K129" i="10"/>
  <c r="J129" i="10"/>
  <c r="G129" i="10"/>
  <c r="K128" i="10"/>
  <c r="J128" i="10"/>
  <c r="G128" i="10"/>
  <c r="K127" i="10"/>
  <c r="J127" i="10"/>
  <c r="G127" i="10"/>
  <c r="K126" i="10"/>
  <c r="J126" i="10"/>
  <c r="G126" i="10"/>
  <c r="K125" i="10"/>
  <c r="J125" i="10"/>
  <c r="G125" i="10"/>
  <c r="K124" i="10"/>
  <c r="J124" i="10"/>
  <c r="G124" i="10"/>
  <c r="K123" i="10"/>
  <c r="J123" i="10"/>
  <c r="G123" i="10"/>
  <c r="G122" i="10"/>
  <c r="K116" i="10"/>
  <c r="J116" i="10"/>
  <c r="G116" i="10"/>
  <c r="K115" i="10"/>
  <c r="J115" i="10"/>
  <c r="G115" i="10"/>
  <c r="K114" i="10"/>
  <c r="J114" i="10"/>
  <c r="G114" i="10"/>
  <c r="K113" i="10"/>
  <c r="J113" i="10"/>
  <c r="G113" i="10"/>
  <c r="K112" i="10"/>
  <c r="J112" i="10"/>
  <c r="G112" i="10"/>
  <c r="K111" i="10"/>
  <c r="J111" i="10"/>
  <c r="G111" i="10"/>
  <c r="K110" i="10"/>
  <c r="J110" i="10"/>
  <c r="G110" i="10"/>
  <c r="K109" i="10"/>
  <c r="J109" i="10"/>
  <c r="G109" i="10"/>
  <c r="K108" i="10"/>
  <c r="J108" i="10"/>
  <c r="G108" i="10"/>
  <c r="K107" i="10"/>
  <c r="J107" i="10"/>
  <c r="G107" i="10"/>
  <c r="K106" i="10"/>
  <c r="J106" i="10"/>
  <c r="G106" i="10"/>
  <c r="K105" i="10"/>
  <c r="J105" i="10"/>
  <c r="G105" i="10"/>
  <c r="G104" i="10"/>
  <c r="J96" i="10"/>
  <c r="G96" i="10"/>
  <c r="K95" i="10"/>
  <c r="J95" i="10"/>
  <c r="G95" i="10"/>
  <c r="K94" i="10"/>
  <c r="J94" i="10"/>
  <c r="G94" i="10"/>
  <c r="K93" i="10"/>
  <c r="J93" i="10"/>
  <c r="G93" i="10"/>
  <c r="K92" i="10"/>
  <c r="J92" i="10"/>
  <c r="G92" i="10"/>
  <c r="K91" i="10"/>
  <c r="J91" i="10"/>
  <c r="G91" i="10"/>
  <c r="K90" i="10"/>
  <c r="J90" i="10"/>
  <c r="G90" i="10"/>
  <c r="K89" i="10"/>
  <c r="J89" i="10"/>
  <c r="G89" i="10"/>
  <c r="K88" i="10"/>
  <c r="J88" i="10"/>
  <c r="G88" i="10"/>
  <c r="K87" i="10"/>
  <c r="J87" i="10"/>
  <c r="G87" i="10"/>
  <c r="K86" i="10"/>
  <c r="J86" i="10"/>
  <c r="G86" i="10"/>
  <c r="K85" i="10"/>
  <c r="J85" i="10"/>
  <c r="G85" i="10"/>
  <c r="K84" i="10"/>
  <c r="J84" i="10"/>
  <c r="G84" i="10"/>
  <c r="K83" i="10"/>
  <c r="J83" i="10"/>
  <c r="G83" i="10"/>
  <c r="K82" i="10"/>
  <c r="J82" i="10"/>
  <c r="G82" i="10"/>
  <c r="K81" i="10"/>
  <c r="J81" i="10"/>
  <c r="G81" i="10"/>
  <c r="K80" i="10"/>
  <c r="J80" i="10"/>
  <c r="G80" i="10"/>
  <c r="K79" i="10"/>
  <c r="J79" i="10"/>
  <c r="G79" i="10"/>
  <c r="K78" i="10"/>
  <c r="J78" i="10"/>
  <c r="G78" i="10"/>
  <c r="K77" i="10"/>
  <c r="J77" i="10"/>
  <c r="G77" i="10"/>
  <c r="K76" i="10"/>
  <c r="J76" i="10"/>
  <c r="G76" i="10"/>
  <c r="G75" i="10"/>
  <c r="I69" i="10"/>
  <c r="I70" i="10" s="1"/>
  <c r="I71" i="10" s="1"/>
  <c r="I72" i="10" s="1"/>
  <c r="I73" i="10" s="1"/>
  <c r="I68" i="10"/>
  <c r="P46" i="10"/>
  <c r="P45" i="10"/>
  <c r="P44" i="10"/>
  <c r="P43" i="10"/>
  <c r="P42" i="10"/>
  <c r="P41" i="10"/>
  <c r="K34" i="10"/>
  <c r="J34" i="10"/>
  <c r="H34" i="10"/>
  <c r="G43" i="10" s="1"/>
  <c r="G34" i="10"/>
  <c r="G30" i="10"/>
  <c r="M50" i="10" s="1"/>
  <c r="E43" i="4"/>
  <c r="N56" i="12" l="1"/>
  <c r="N58" i="12" s="1"/>
  <c r="N57" i="12"/>
  <c r="N59" i="12" s="1"/>
  <c r="N60" i="12" s="1"/>
  <c r="I75" i="12" s="1"/>
  <c r="I76" i="12" s="1"/>
  <c r="I77" i="12" s="1"/>
  <c r="I78" i="12" s="1"/>
  <c r="I79" i="12" s="1"/>
  <c r="I80" i="12" s="1"/>
  <c r="I81" i="12" s="1"/>
  <c r="I82" i="12" s="1"/>
  <c r="I83" i="12" s="1"/>
  <c r="I84" i="12" s="1"/>
  <c r="I85" i="12" s="1"/>
  <c r="I86" i="12" s="1"/>
  <c r="I87" i="12" s="1"/>
  <c r="I88" i="12" s="1"/>
  <c r="I89" i="12" s="1"/>
  <c r="I90" i="12" s="1"/>
  <c r="I91" i="12" s="1"/>
  <c r="I92" i="12" s="1"/>
  <c r="I93" i="12" s="1"/>
  <c r="I94" i="12" s="1"/>
  <c r="I95" i="12" s="1"/>
  <c r="I96" i="12" s="1"/>
  <c r="I97" i="12" s="1"/>
  <c r="I98" i="12" s="1"/>
  <c r="I99" i="12" s="1"/>
  <c r="I100" i="12" s="1"/>
  <c r="I101" i="12" s="1"/>
  <c r="I102" i="12" s="1"/>
  <c r="M56" i="12"/>
  <c r="M58" i="12" s="1"/>
  <c r="M60" i="12"/>
  <c r="H75" i="12" s="1"/>
  <c r="H76" i="12" s="1"/>
  <c r="H77" i="12" s="1"/>
  <c r="H78" i="12" s="1"/>
  <c r="H79" i="12" s="1"/>
  <c r="H80" i="12" s="1"/>
  <c r="H81" i="12" s="1"/>
  <c r="H82" i="12" s="1"/>
  <c r="H83" i="12" s="1"/>
  <c r="H84" i="12" s="1"/>
  <c r="H85" i="12" s="1"/>
  <c r="H86" i="12" s="1"/>
  <c r="H87" i="12" s="1"/>
  <c r="H88" i="12" s="1"/>
  <c r="H89" i="12" s="1"/>
  <c r="H90" i="12" s="1"/>
  <c r="H91" i="12" s="1"/>
  <c r="H92" i="12" s="1"/>
  <c r="H93" i="12" s="1"/>
  <c r="H94" i="12" s="1"/>
  <c r="H95" i="12" s="1"/>
  <c r="H96" i="12" s="1"/>
  <c r="H97" i="12" s="1"/>
  <c r="H98" i="12" s="1"/>
  <c r="H99" i="12" s="1"/>
  <c r="H100" i="12" s="1"/>
  <c r="H101" i="12" s="1"/>
  <c r="H102" i="12" s="1"/>
  <c r="N56" i="10"/>
  <c r="N58" i="10" s="1"/>
  <c r="N57" i="10"/>
  <c r="N59" i="10" s="1"/>
  <c r="M57" i="10"/>
  <c r="M59" i="10" s="1"/>
  <c r="M60" i="10" s="1"/>
  <c r="H75" i="10" s="1"/>
  <c r="N60" i="10" l="1"/>
  <c r="I75" i="10" s="1"/>
  <c r="I76" i="10" s="1"/>
  <c r="I77" i="10" s="1"/>
  <c r="I78" i="10" s="1"/>
  <c r="I79" i="10" s="1"/>
  <c r="I80" i="10" s="1"/>
  <c r="I81" i="10" s="1"/>
  <c r="I82" i="10" s="1"/>
  <c r="I83" i="10" s="1"/>
  <c r="I84" i="10" s="1"/>
  <c r="I85" i="10" s="1"/>
  <c r="I86" i="10" s="1"/>
  <c r="I87" i="10" s="1"/>
  <c r="I88" i="10" s="1"/>
  <c r="I89" i="10" s="1"/>
  <c r="I90" i="10" s="1"/>
  <c r="I91" i="10" s="1"/>
  <c r="I92" i="10" s="1"/>
  <c r="I93" i="10" s="1"/>
  <c r="H76" i="10"/>
  <c r="H77" i="10" s="1"/>
  <c r="I94" i="10" l="1"/>
  <c r="I95" i="10" s="1"/>
  <c r="I96" i="10" s="1"/>
  <c r="I97" i="10" s="1"/>
  <c r="I98" i="10" s="1"/>
  <c r="I99" i="10" s="1"/>
  <c r="I100" i="10" s="1"/>
  <c r="I101" i="10" s="1"/>
  <c r="I102" i="10" s="1"/>
  <c r="H78" i="10"/>
  <c r="H79" i="10" s="1"/>
  <c r="H80" i="10" s="1"/>
  <c r="H81" i="10" s="1"/>
  <c r="H82" i="10" s="1"/>
  <c r="H83" i="10" s="1"/>
  <c r="H84" i="10" s="1"/>
  <c r="H85" i="10" s="1"/>
  <c r="H86" i="10" s="1"/>
  <c r="H87" i="10" s="1"/>
  <c r="H88" i="10" s="1"/>
  <c r="H89" i="10" s="1"/>
  <c r="H90" i="10" s="1"/>
  <c r="H91" i="10" s="1"/>
  <c r="H92" i="10" s="1"/>
  <c r="H93" i="10" s="1"/>
  <c r="H94" i="10" l="1"/>
  <c r="H95" i="10" l="1"/>
  <c r="H96" i="10" s="1"/>
  <c r="H97" i="10" s="1"/>
  <c r="H98" i="10" s="1"/>
  <c r="H99" i="10" s="1"/>
  <c r="H100" i="10" s="1"/>
  <c r="H101" i="10" s="1"/>
  <c r="H102" i="10" s="1"/>
  <c r="D43" i="4" l="1"/>
  <c r="G38" i="10" l="1"/>
  <c r="O56" i="10" l="1"/>
  <c r="O58" i="10" s="1"/>
  <c r="P56" i="10"/>
  <c r="P58" i="10" s="1"/>
  <c r="O57" i="10"/>
  <c r="O59" i="10" s="1"/>
  <c r="P57" i="10"/>
  <c r="P59" i="10" s="1"/>
  <c r="O60" i="10" l="1"/>
  <c r="P84" i="10" s="1"/>
  <c r="P60" i="10"/>
  <c r="P90" i="10" s="1"/>
  <c r="G38" i="12" l="1"/>
  <c r="O56" i="12" l="1"/>
  <c r="O58" i="12" s="1"/>
  <c r="P57" i="12"/>
  <c r="P59" i="12" s="1"/>
  <c r="P56" i="12"/>
  <c r="P58" i="12" s="1"/>
  <c r="O57" i="12"/>
  <c r="O59" i="12" s="1"/>
  <c r="P60" i="12" l="1"/>
  <c r="P90" i="12" s="1"/>
  <c r="O60" i="12"/>
  <c r="P84" i="12" s="1"/>
  <c r="L34" i="10" l="1"/>
  <c r="L34" i="12"/>
  <c r="J39" i="12" l="1"/>
  <c r="J38" i="12" s="1"/>
  <c r="K38" i="12"/>
  <c r="H39" i="12"/>
  <c r="H38" i="12" s="1"/>
  <c r="I39" i="12"/>
  <c r="I38" i="12" s="1"/>
  <c r="H39" i="10"/>
  <c r="H38" i="10" s="1"/>
  <c r="K38" i="10"/>
  <c r="I39" i="10"/>
  <c r="I38" i="10" s="1"/>
  <c r="J39" i="10"/>
  <c r="J38" i="10" s="1"/>
  <c r="P77" i="10" l="1"/>
  <c r="O78" i="10"/>
  <c r="O77" i="10"/>
  <c r="P78" i="10"/>
  <c r="N71" i="10"/>
  <c r="M70" i="10"/>
  <c r="O70" i="10"/>
  <c r="O71" i="10"/>
  <c r="P70" i="10"/>
  <c r="N70" i="10"/>
  <c r="P71" i="10"/>
  <c r="M71" i="10"/>
  <c r="O63" i="10"/>
  <c r="O65" i="10" s="1"/>
  <c r="N64" i="10"/>
  <c r="N66" i="10" s="1"/>
  <c r="P63" i="10"/>
  <c r="P65" i="10" s="1"/>
  <c r="M64" i="10"/>
  <c r="M66" i="10" s="1"/>
  <c r="M67" i="10" s="1"/>
  <c r="H104" i="10" s="1"/>
  <c r="H105" i="10" s="1"/>
  <c r="H106" i="10" s="1"/>
  <c r="H107" i="10" s="1"/>
  <c r="H108" i="10" s="1"/>
  <c r="H109" i="10" s="1"/>
  <c r="H110" i="10" s="1"/>
  <c r="H111" i="10" s="1"/>
  <c r="H112" i="10" s="1"/>
  <c r="H113" i="10" s="1"/>
  <c r="H114" i="10" s="1"/>
  <c r="H115" i="10" s="1"/>
  <c r="H116" i="10" s="1"/>
  <c r="H117" i="10" s="1"/>
  <c r="H118" i="10" s="1"/>
  <c r="H119" i="10" s="1"/>
  <c r="H120" i="10" s="1"/>
  <c r="M63" i="10"/>
  <c r="M65" i="10" s="1"/>
  <c r="O64" i="10"/>
  <c r="O66" i="10" s="1"/>
  <c r="N63" i="10"/>
  <c r="N65" i="10" s="1"/>
  <c r="P64" i="10"/>
  <c r="P66" i="10" s="1"/>
  <c r="O71" i="12"/>
  <c r="M71" i="12"/>
  <c r="O70" i="12"/>
  <c r="N71" i="12"/>
  <c r="P71" i="12"/>
  <c r="M70" i="12"/>
  <c r="N70" i="12"/>
  <c r="P70" i="12"/>
  <c r="P63" i="12"/>
  <c r="P65" i="12" s="1"/>
  <c r="O63" i="12"/>
  <c r="O65" i="12" s="1"/>
  <c r="M63" i="12"/>
  <c r="M65" i="12" s="1"/>
  <c r="N64" i="12"/>
  <c r="N66" i="12" s="1"/>
  <c r="M64" i="12"/>
  <c r="M66" i="12" s="1"/>
  <c r="N63" i="12"/>
  <c r="N65" i="12" s="1"/>
  <c r="O64" i="12"/>
  <c r="O66" i="12" s="1"/>
  <c r="P64" i="12"/>
  <c r="P66" i="12" s="1"/>
  <c r="O77" i="12"/>
  <c r="P78" i="12"/>
  <c r="P77" i="12"/>
  <c r="O78" i="12"/>
  <c r="O67" i="12" l="1"/>
  <c r="P85" i="12" s="1"/>
  <c r="P67" i="10"/>
  <c r="P91" i="10" s="1"/>
  <c r="N67" i="10"/>
  <c r="I104" i="10" s="1"/>
  <c r="I105" i="10" s="1"/>
  <c r="I106" i="10" s="1"/>
  <c r="I107" i="10" s="1"/>
  <c r="I108" i="10" s="1"/>
  <c r="I109" i="10" s="1"/>
  <c r="I110" i="10" s="1"/>
  <c r="I111" i="10" s="1"/>
  <c r="I112" i="10" s="1"/>
  <c r="I113" i="10" s="1"/>
  <c r="I114" i="10" s="1"/>
  <c r="I115" i="10" s="1"/>
  <c r="I116" i="10" s="1"/>
  <c r="I117" i="10" s="1"/>
  <c r="I118" i="10" s="1"/>
  <c r="I119" i="10" s="1"/>
  <c r="I120" i="10" s="1"/>
  <c r="N73" i="10" s="1"/>
  <c r="M67" i="12"/>
  <c r="H104" i="12" s="1"/>
  <c r="H105" i="12" s="1"/>
  <c r="H106" i="12" s="1"/>
  <c r="H107" i="12" s="1"/>
  <c r="H108" i="12" s="1"/>
  <c r="H109" i="12" s="1"/>
  <c r="H110" i="12" s="1"/>
  <c r="H111" i="12" s="1"/>
  <c r="H112" i="12" s="1"/>
  <c r="H113" i="12" s="1"/>
  <c r="H114" i="12" s="1"/>
  <c r="H115" i="12" s="1"/>
  <c r="H116" i="12" s="1"/>
  <c r="H117" i="12" s="1"/>
  <c r="H118" i="12" s="1"/>
  <c r="H119" i="12" s="1"/>
  <c r="H120" i="12" s="1"/>
  <c r="P67" i="12"/>
  <c r="P91" i="12" s="1"/>
  <c r="N67" i="12"/>
  <c r="I104" i="12" s="1"/>
  <c r="I105" i="12" s="1"/>
  <c r="I106" i="12" s="1"/>
  <c r="I107" i="12" s="1"/>
  <c r="I108" i="12" s="1"/>
  <c r="I109" i="12" s="1"/>
  <c r="I110" i="12" s="1"/>
  <c r="I111" i="12" s="1"/>
  <c r="I112" i="12" s="1"/>
  <c r="I113" i="12" s="1"/>
  <c r="I114" i="12" s="1"/>
  <c r="I115" i="12" s="1"/>
  <c r="I116" i="12" s="1"/>
  <c r="I117" i="12" s="1"/>
  <c r="I118" i="12" s="1"/>
  <c r="I119" i="12" s="1"/>
  <c r="I120" i="12" s="1"/>
  <c r="O67" i="10"/>
  <c r="P85" i="10" s="1"/>
  <c r="O72" i="10"/>
  <c r="M72" i="10"/>
  <c r="M73" i="10"/>
  <c r="O73" i="10"/>
  <c r="P72" i="10" l="1"/>
  <c r="N72" i="10"/>
  <c r="N74" i="10" s="1"/>
  <c r="I122" i="10" s="1"/>
  <c r="I123" i="10" s="1"/>
  <c r="I124" i="10" s="1"/>
  <c r="I125" i="10" s="1"/>
  <c r="I126" i="10" s="1"/>
  <c r="I127" i="10" s="1"/>
  <c r="I128" i="10" s="1"/>
  <c r="I129" i="10" s="1"/>
  <c r="I130" i="10" s="1"/>
  <c r="I131" i="10" s="1"/>
  <c r="I132" i="10" s="1"/>
  <c r="I133" i="10" s="1"/>
  <c r="I134" i="10" s="1"/>
  <c r="I135" i="10" s="1"/>
  <c r="I136" i="10" s="1"/>
  <c r="I137" i="10" s="1"/>
  <c r="P80" i="10" s="1"/>
  <c r="P73" i="10"/>
  <c r="O72" i="12"/>
  <c r="O73" i="12"/>
  <c r="P72" i="12"/>
  <c r="M72" i="12"/>
  <c r="M73" i="12"/>
  <c r="P73" i="12"/>
  <c r="N72" i="12"/>
  <c r="N73" i="12"/>
  <c r="M74" i="10"/>
  <c r="H122" i="10" s="1"/>
  <c r="H123" i="10" s="1"/>
  <c r="H124" i="10" s="1"/>
  <c r="H125" i="10" s="1"/>
  <c r="H126" i="10" s="1"/>
  <c r="H127" i="10" s="1"/>
  <c r="H128" i="10" s="1"/>
  <c r="H129" i="10" s="1"/>
  <c r="H130" i="10" s="1"/>
  <c r="H131" i="10" s="1"/>
  <c r="H132" i="10" s="1"/>
  <c r="H133" i="10" s="1"/>
  <c r="H134" i="10" s="1"/>
  <c r="H135" i="10" s="1"/>
  <c r="H136" i="10" s="1"/>
  <c r="O74" i="10"/>
  <c r="P86" i="10" s="1"/>
  <c r="O74" i="12" l="1"/>
  <c r="P86" i="12" s="1"/>
  <c r="P74" i="10"/>
  <c r="P92" i="10" s="1"/>
  <c r="P79" i="10"/>
  <c r="P81" i="10" s="1"/>
  <c r="P93" i="10" s="1"/>
  <c r="H43" i="10" s="1"/>
  <c r="D44" i="4" s="1"/>
  <c r="P74" i="12"/>
  <c r="P92" i="12" s="1"/>
  <c r="M74" i="12"/>
  <c r="H122" i="12" s="1"/>
  <c r="H123" i="12" s="1"/>
  <c r="H124" i="12" s="1"/>
  <c r="H125" i="12" s="1"/>
  <c r="H126" i="12" s="1"/>
  <c r="H127" i="12" s="1"/>
  <c r="H128" i="12" s="1"/>
  <c r="H129" i="12" s="1"/>
  <c r="H130" i="12" s="1"/>
  <c r="H131" i="12" s="1"/>
  <c r="H132" i="12" s="1"/>
  <c r="H133" i="12" s="1"/>
  <c r="H134" i="12" s="1"/>
  <c r="H135" i="12" s="1"/>
  <c r="H136" i="12" s="1"/>
  <c r="H137" i="12" s="1"/>
  <c r="N74" i="12"/>
  <c r="I122" i="12" s="1"/>
  <c r="I123" i="12" s="1"/>
  <c r="I124" i="12" s="1"/>
  <c r="I125" i="12" s="1"/>
  <c r="I126" i="12" s="1"/>
  <c r="I127" i="12" s="1"/>
  <c r="I128" i="12" s="1"/>
  <c r="I129" i="12" s="1"/>
  <c r="I130" i="12" s="1"/>
  <c r="I131" i="12" s="1"/>
  <c r="I132" i="12" s="1"/>
  <c r="I133" i="12" s="1"/>
  <c r="I134" i="12" s="1"/>
  <c r="H137" i="10"/>
  <c r="O80" i="10" s="1"/>
  <c r="O79" i="10"/>
  <c r="O79" i="12" l="1"/>
  <c r="O81" i="12" s="1"/>
  <c r="P87" i="12" s="1"/>
  <c r="J43" i="12" s="1"/>
  <c r="O80" i="12"/>
  <c r="O81" i="10"/>
  <c r="P87" i="10" s="1"/>
  <c r="J43" i="10" s="1"/>
  <c r="I135" i="12"/>
  <c r="P79" i="12"/>
  <c r="I136" i="12" l="1"/>
  <c r="I137" i="12" s="1"/>
  <c r="P80" i="12"/>
  <c r="P81" i="12" s="1"/>
  <c r="P93" i="12" s="1"/>
  <c r="H43" i="12" s="1"/>
  <c r="E44" i="4" s="1"/>
</calcChain>
</file>

<file path=xl/sharedStrings.xml><?xml version="1.0" encoding="utf-8"?>
<sst xmlns="http://schemas.openxmlformats.org/spreadsheetml/2006/main" count="186" uniqueCount="59">
  <si>
    <t>GT Fired Hours</t>
  </si>
  <si>
    <t>Output Degradation</t>
  </si>
  <si>
    <t>HR degradation</t>
  </si>
  <si>
    <t>After 1st MI</t>
  </si>
  <si>
    <t>After 2nd MI</t>
  </si>
  <si>
    <t>After 3rd MI</t>
  </si>
  <si>
    <t>No. of MIs completed</t>
  </si>
  <si>
    <t xml:space="preserve">Current FFH </t>
  </si>
  <si>
    <t>Heat Rate Degradation Factor</t>
  </si>
  <si>
    <t>Output Degradation Factor</t>
  </si>
  <si>
    <t xml:space="preserve">Output Degradation </t>
  </si>
  <si>
    <t>HR Degradation</t>
  </si>
  <si>
    <t>GT</t>
  </si>
  <si>
    <t>GT-1</t>
  </si>
  <si>
    <t>GT-2</t>
  </si>
  <si>
    <t>No of MIs completed</t>
  </si>
  <si>
    <t>GTs</t>
  </si>
  <si>
    <t>Degradation</t>
  </si>
  <si>
    <t>Output Calculations</t>
  </si>
  <si>
    <t xml:space="preserve">Legend: </t>
  </si>
  <si>
    <t>Plant Performance Audit-1</t>
  </si>
  <si>
    <t>ONGC Tripura Power Company Limited (OTPC)</t>
  </si>
  <si>
    <t>2X363.3 MW Combined Cycle Power Plant, Tripura, India</t>
  </si>
  <si>
    <t>Blue Text - Dynamic Inputs - To be  entered manually based on plant data</t>
  </si>
  <si>
    <t xml:space="preserve">Correction Factor Calculations for CC Output and Heat Rate based on correction curve provided by OTPC up to 200000 FFH </t>
  </si>
  <si>
    <t>CC Output and Heat Rate Correction Curve up to 200000 FFH provided by OTPC</t>
  </si>
  <si>
    <t>The correction factor output results estimated here in the below table-2 are based on the combined cycle output and heat rate correction curve up to 200000 FFH provided by OTPC. Black &amp; Veatch does not guarantee the accuracy of the information, data, or results contained herein.</t>
  </si>
  <si>
    <t xml:space="preserve">Degradation curve in Table form: </t>
  </si>
  <si>
    <t>Output reset</t>
  </si>
  <si>
    <t>Heatrate reset</t>
  </si>
  <si>
    <t>Output Difference</t>
  </si>
  <si>
    <t>Heat Rate Difference</t>
  </si>
  <si>
    <t>1st MI FFH</t>
  </si>
  <si>
    <t>2nd MI FFH</t>
  </si>
  <si>
    <t>3rd MI FFH</t>
  </si>
  <si>
    <t>Input Data</t>
  </si>
  <si>
    <t>FFH after 1st MI</t>
  </si>
  <si>
    <t>FFH after 2nd MI</t>
  </si>
  <si>
    <t>FFH after 3rd MI</t>
  </si>
  <si>
    <t>Current FFH</t>
  </si>
  <si>
    <t>Output Results</t>
  </si>
  <si>
    <t>FFH Before 1st MI</t>
  </si>
  <si>
    <t>Table-1: Plant Input</t>
  </si>
  <si>
    <t>1st  MI</t>
  </si>
  <si>
    <t>2nd MI</t>
  </si>
  <si>
    <t>3rd MI</t>
  </si>
  <si>
    <t>MIs</t>
  </si>
  <si>
    <r>
      <t xml:space="preserve">Green Text </t>
    </r>
    <r>
      <rPr>
        <sz val="11"/>
        <color rgb="FF00B050"/>
        <rFont val="Arial"/>
        <family val="2"/>
      </rPr>
      <t>- Output Results based on correction curve provided by OTPC</t>
    </r>
  </si>
  <si>
    <t>Output</t>
  </si>
  <si>
    <t>Heat Rate</t>
  </si>
  <si>
    <t>Degradation Curve Reset Calculation</t>
  </si>
  <si>
    <t>Before MI</t>
  </si>
  <si>
    <t>Performance Reset after MI as per Curve</t>
  </si>
  <si>
    <t>Results</t>
  </si>
  <si>
    <t>Degradation Factor wrt MI</t>
  </si>
  <si>
    <t>Actual CC Output and Heat Rate Correction Curves up to 200000 FFH provided by OTPC</t>
  </si>
  <si>
    <t>Degradation Curve based on MI Hours</t>
  </si>
  <si>
    <t>Heat Rate Degradation Correction Factor</t>
  </si>
  <si>
    <t>Table-2: CC Degradation Factor based on the Curve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</si>
</sst>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00"/>
    <numFmt numFmtId="169" formatCode="0.00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sz val="10"/>
      <color indexed="13"/>
      <name val="Arial"/>
      <family val="2"/>
    </font>
    <font>
      <b/>
      <sz val="14"/>
      <color indexed="13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24"/>
      <color theme="5" tint="-0.249977111117893"/>
      <name val="Arial"/>
      <family val="2"/>
    </font>
    <font>
      <b/>
      <i/>
      <sz val="11"/>
      <name val="Arial"/>
      <family val="2"/>
    </font>
    <font>
      <b/>
      <sz val="11"/>
      <color indexed="12"/>
      <name val="Arial"/>
      <family val="2"/>
    </font>
    <font>
      <b/>
      <sz val="11"/>
      <color rgb="FF00B050"/>
      <name val="Arial"/>
      <family val="2"/>
    </font>
    <font>
      <sz val="11"/>
      <color rgb="FF00B05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</cellStyleXfs>
  <cellXfs count="147">
    <xf numFmtId="0" fontId="0" fillId="0" borderId="0" xfId="0"/>
    <xf numFmtId="0" fontId="7" fillId="5" borderId="2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8" fillId="9" borderId="8" xfId="4" quotePrefix="1" applyFont="1" applyFill="1" applyBorder="1"/>
    <xf numFmtId="0" fontId="8" fillId="9" borderId="0" xfId="4" quotePrefix="1" applyFont="1" applyFill="1" applyBorder="1"/>
    <xf numFmtId="0" fontId="8" fillId="9" borderId="6" xfId="4" quotePrefix="1" applyFont="1" applyFill="1" applyBorder="1"/>
    <xf numFmtId="0" fontId="8" fillId="9" borderId="9" xfId="4" quotePrefix="1" applyFont="1" applyFill="1" applyBorder="1"/>
    <xf numFmtId="0" fontId="8" fillId="9" borderId="10" xfId="4" quotePrefix="1" applyFont="1" applyFill="1" applyBorder="1"/>
    <xf numFmtId="0" fontId="8" fillId="9" borderId="11" xfId="4" quotePrefix="1" applyFont="1" applyFill="1" applyBorder="1"/>
    <xf numFmtId="0" fontId="8" fillId="9" borderId="12" xfId="4" quotePrefix="1" applyFont="1" applyFill="1" applyBorder="1"/>
    <xf numFmtId="0" fontId="8" fillId="9" borderId="13" xfId="4" quotePrefix="1" applyFont="1" applyFill="1" applyBorder="1"/>
    <xf numFmtId="0" fontId="8" fillId="9" borderId="14" xfId="4" quotePrefix="1" applyFont="1" applyFill="1" applyBorder="1"/>
    <xf numFmtId="0" fontId="0" fillId="0" borderId="0" xfId="0" applyBorder="1" applyAlignment="1"/>
    <xf numFmtId="0" fontId="0" fillId="0" borderId="0" xfId="0" applyAlignment="1"/>
    <xf numFmtId="164" fontId="1" fillId="0" borderId="1" xfId="2" applyNumberFormat="1" applyBorder="1" applyAlignment="1" applyProtection="1">
      <alignment horizontal="center" vertical="center"/>
    </xf>
    <xf numFmtId="0" fontId="1" fillId="0" borderId="0" xfId="2" applyAlignment="1" applyProtection="1">
      <alignment horizontal="center" vertical="center"/>
    </xf>
    <xf numFmtId="0" fontId="1" fillId="0" borderId="0" xfId="2" applyProtection="1"/>
    <xf numFmtId="0" fontId="8" fillId="9" borderId="8" xfId="4" quotePrefix="1" applyFont="1" applyFill="1" applyBorder="1" applyProtection="1"/>
    <xf numFmtId="0" fontId="8" fillId="9" borderId="6" xfId="4" quotePrefix="1" applyFont="1" applyFill="1" applyBorder="1" applyProtection="1"/>
    <xf numFmtId="0" fontId="8" fillId="9" borderId="9" xfId="4" quotePrefix="1" applyFont="1" applyFill="1" applyBorder="1" applyProtection="1"/>
    <xf numFmtId="0" fontId="8" fillId="9" borderId="10" xfId="4" quotePrefix="1" applyFont="1" applyFill="1" applyBorder="1" applyProtection="1"/>
    <xf numFmtId="0" fontId="8" fillId="9" borderId="0" xfId="4" quotePrefix="1" applyFont="1" applyFill="1" applyBorder="1" applyProtection="1"/>
    <xf numFmtId="0" fontId="8" fillId="9" borderId="11" xfId="4" quotePrefix="1" applyFont="1" applyFill="1" applyBorder="1" applyProtection="1"/>
    <xf numFmtId="0" fontId="8" fillId="9" borderId="12" xfId="4" quotePrefix="1" applyFont="1" applyFill="1" applyBorder="1" applyProtection="1"/>
    <xf numFmtId="0" fontId="8" fillId="9" borderId="13" xfId="4" quotePrefix="1" applyFont="1" applyFill="1" applyBorder="1" applyProtection="1"/>
    <xf numFmtId="0" fontId="8" fillId="9" borderId="14" xfId="4" quotePrefix="1" applyFont="1" applyFill="1" applyBorder="1" applyProtection="1"/>
    <xf numFmtId="0" fontId="4" fillId="0" borderId="0" xfId="2" applyFont="1" applyAlignment="1" applyProtection="1">
      <alignment horizontal="left" vertical="center"/>
    </xf>
    <xf numFmtId="0" fontId="1" fillId="0" borderId="0" xfId="2" applyAlignment="1" applyProtection="1">
      <alignment horizontal="left" vertical="center"/>
    </xf>
    <xf numFmtId="0" fontId="4" fillId="0" borderId="1" xfId="2" applyFont="1" applyBorder="1" applyAlignment="1" applyProtection="1">
      <alignment horizontal="center" vertical="center"/>
    </xf>
    <xf numFmtId="0" fontId="1" fillId="3" borderId="1" xfId="2" applyFill="1" applyBorder="1" applyAlignment="1" applyProtection="1">
      <alignment horizontal="center" vertical="center"/>
    </xf>
    <xf numFmtId="0" fontId="1" fillId="2" borderId="1" xfId="2" applyFont="1" applyFill="1" applyBorder="1" applyAlignment="1" applyProtection="1">
      <alignment horizontal="center" vertical="center" wrapText="1"/>
    </xf>
    <xf numFmtId="0" fontId="5" fillId="0" borderId="0" xfId="2" applyFont="1" applyBorder="1" applyAlignment="1" applyProtection="1">
      <alignment horizontal="center" vertical="center"/>
    </xf>
    <xf numFmtId="164" fontId="5" fillId="0" borderId="0" xfId="2" applyNumberFormat="1" applyFont="1" applyBorder="1" applyAlignment="1" applyProtection="1">
      <alignment horizontal="center" vertical="center"/>
    </xf>
    <xf numFmtId="164" fontId="5" fillId="0" borderId="0" xfId="2" applyNumberFormat="1" applyFont="1" applyBorder="1" applyAlignment="1" applyProtection="1">
      <alignment horizontal="center"/>
    </xf>
    <xf numFmtId="0" fontId="1" fillId="0" borderId="5" xfId="2" applyBorder="1" applyAlignment="1" applyProtection="1">
      <alignment horizontal="center" vertical="center"/>
    </xf>
    <xf numFmtId="164" fontId="5" fillId="0" borderId="5" xfId="2" applyNumberFormat="1" applyFont="1" applyBorder="1" applyAlignment="1" applyProtection="1">
      <alignment horizontal="center" vertical="center"/>
    </xf>
    <xf numFmtId="164" fontId="5" fillId="0" borderId="5" xfId="2" applyNumberFormat="1" applyFont="1" applyBorder="1" applyAlignment="1" applyProtection="1">
      <alignment horizontal="center"/>
    </xf>
    <xf numFmtId="10" fontId="1" fillId="0" borderId="0" xfId="1" applyNumberFormat="1" applyFont="1" applyProtection="1"/>
    <xf numFmtId="0" fontId="3" fillId="8" borderId="1" xfId="0" applyFont="1" applyFill="1" applyBorder="1" applyAlignment="1">
      <alignment horizontal="center" vertical="center"/>
    </xf>
    <xf numFmtId="164" fontId="6" fillId="6" borderId="1" xfId="0" applyNumberFormat="1" applyFont="1" applyFill="1" applyBorder="1" applyAlignment="1">
      <alignment horizontal="center" vertical="center"/>
    </xf>
    <xf numFmtId="0" fontId="1" fillId="0" borderId="0" xfId="2" applyBorder="1" applyProtection="1"/>
    <xf numFmtId="164" fontId="1" fillId="0" borderId="0" xfId="2" applyNumberFormat="1" applyBorder="1" applyProtection="1"/>
    <xf numFmtId="0" fontId="1" fillId="0" borderId="10" xfId="2" applyBorder="1" applyProtection="1"/>
    <xf numFmtId="0" fontId="1" fillId="0" borderId="11" xfId="2" applyBorder="1" applyProtection="1"/>
    <xf numFmtId="0" fontId="1" fillId="2" borderId="23" xfId="2" applyFont="1" applyFill="1" applyBorder="1" applyAlignment="1" applyProtection="1">
      <alignment horizontal="center" vertical="center" wrapText="1"/>
    </xf>
    <xf numFmtId="0" fontId="1" fillId="0" borderId="23" xfId="2" applyBorder="1" applyAlignment="1" applyProtection="1">
      <alignment horizontal="center" vertical="center"/>
    </xf>
    <xf numFmtId="0" fontId="1" fillId="0" borderId="10" xfId="2" applyBorder="1" applyAlignment="1" applyProtection="1">
      <alignment horizontal="center" vertical="center"/>
    </xf>
    <xf numFmtId="164" fontId="1" fillId="0" borderId="24" xfId="2" applyNumberFormat="1" applyBorder="1" applyAlignment="1" applyProtection="1">
      <alignment horizontal="center" vertical="center"/>
    </xf>
    <xf numFmtId="0" fontId="1" fillId="3" borderId="23" xfId="2" applyFill="1" applyBorder="1" applyAlignment="1" applyProtection="1">
      <alignment horizontal="center" vertical="center"/>
    </xf>
    <xf numFmtId="0" fontId="1" fillId="0" borderId="12" xfId="2" applyBorder="1" applyAlignment="1" applyProtection="1">
      <alignment horizontal="center" vertical="center"/>
    </xf>
    <xf numFmtId="0" fontId="1" fillId="0" borderId="13" xfId="2" applyBorder="1" applyAlignment="1" applyProtection="1">
      <alignment horizontal="center" vertical="center"/>
    </xf>
    <xf numFmtId="0" fontId="1" fillId="0" borderId="13" xfId="2" applyBorder="1" applyProtection="1"/>
    <xf numFmtId="0" fontId="1" fillId="0" borderId="14" xfId="2" applyBorder="1" applyProtection="1"/>
    <xf numFmtId="0" fontId="1" fillId="2" borderId="29" xfId="2" applyFill="1" applyBorder="1" applyAlignment="1" applyProtection="1">
      <alignment horizontal="center" vertical="center"/>
    </xf>
    <xf numFmtId="164" fontId="5" fillId="0" borderId="2" xfId="2" applyNumberFormat="1" applyFont="1" applyBorder="1" applyAlignment="1" applyProtection="1">
      <alignment vertical="center"/>
    </xf>
    <xf numFmtId="164" fontId="5" fillId="0" borderId="4" xfId="2" applyNumberFormat="1" applyFont="1" applyBorder="1" applyAlignment="1" applyProtection="1">
      <alignment vertical="center"/>
    </xf>
    <xf numFmtId="1" fontId="5" fillId="0" borderId="1" xfId="2" applyNumberFormat="1" applyFont="1" applyBorder="1" applyAlignment="1" applyProtection="1">
      <alignment horizontal="center" vertical="center"/>
    </xf>
    <xf numFmtId="1" fontId="1" fillId="0" borderId="1" xfId="2" applyNumberFormat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4" borderId="25" xfId="2" applyFill="1" applyBorder="1" applyAlignment="1" applyProtection="1">
      <alignment horizontal="center" vertical="center"/>
    </xf>
    <xf numFmtId="0" fontId="1" fillId="4" borderId="3" xfId="2" applyFill="1" applyBorder="1" applyAlignment="1" applyProtection="1">
      <alignment horizontal="center" vertical="center"/>
    </xf>
    <xf numFmtId="0" fontId="1" fillId="4" borderId="4" xfId="2" applyFill="1" applyBorder="1" applyAlignment="1" applyProtection="1">
      <alignment horizontal="center" vertical="center"/>
    </xf>
    <xf numFmtId="0" fontId="1" fillId="12" borderId="1" xfId="2" applyFill="1" applyBorder="1" applyAlignment="1" applyProtection="1">
      <alignment horizontal="center" vertical="center"/>
    </xf>
    <xf numFmtId="0" fontId="1" fillId="0" borderId="1" xfId="2" applyBorder="1" applyAlignment="1" applyProtection="1">
      <alignment horizontal="center" vertical="center"/>
    </xf>
    <xf numFmtId="0" fontId="1" fillId="12" borderId="2" xfId="2" applyFill="1" applyBorder="1" applyAlignment="1" applyProtection="1">
      <alignment horizontal="center" vertical="center"/>
    </xf>
    <xf numFmtId="0" fontId="1" fillId="0" borderId="1" xfId="2" applyBorder="1" applyAlignment="1" applyProtection="1">
      <alignment horizontal="center"/>
    </xf>
    <xf numFmtId="0" fontId="0" fillId="0" borderId="0" xfId="0" applyBorder="1" applyProtection="1"/>
    <xf numFmtId="0" fontId="1" fillId="0" borderId="2" xfId="2" applyBorder="1" applyAlignment="1" applyProtection="1">
      <alignment horizontal="center" vertical="center"/>
    </xf>
    <xf numFmtId="164" fontId="1" fillId="0" borderId="2" xfId="2" applyNumberFormat="1" applyBorder="1" applyAlignment="1" applyProtection="1">
      <alignment horizontal="center" vertical="center"/>
    </xf>
    <xf numFmtId="0" fontId="1" fillId="0" borderId="2" xfId="2" applyBorder="1" applyAlignment="1" applyProtection="1">
      <alignment horizontal="center"/>
    </xf>
    <xf numFmtId="0" fontId="1" fillId="0" borderId="8" xfId="2" applyBorder="1" applyProtection="1"/>
    <xf numFmtId="0" fontId="1" fillId="0" borderId="6" xfId="2" applyBorder="1" applyProtection="1"/>
    <xf numFmtId="0" fontId="1" fillId="0" borderId="9" xfId="2" applyBorder="1" applyProtection="1"/>
    <xf numFmtId="0" fontId="1" fillId="0" borderId="12" xfId="2" applyBorder="1" applyProtection="1"/>
    <xf numFmtId="0" fontId="1" fillId="0" borderId="0" xfId="2" applyAlignment="1" applyProtection="1">
      <alignment horizontal="center" vertical="center"/>
      <protection locked="0"/>
    </xf>
    <xf numFmtId="0" fontId="1" fillId="0" borderId="1" xfId="2" applyBorder="1" applyAlignment="1" applyProtection="1">
      <alignment horizontal="center"/>
    </xf>
    <xf numFmtId="0" fontId="1" fillId="0" borderId="1" xfId="2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164" fontId="5" fillId="0" borderId="1" xfId="2" applyNumberFormat="1" applyFont="1" applyBorder="1" applyAlignment="1" applyProtection="1">
      <alignment horizontal="center" vertical="center"/>
    </xf>
    <xf numFmtId="1" fontId="1" fillId="0" borderId="23" xfId="2" applyNumberFormat="1" applyBorder="1" applyAlignment="1" applyProtection="1">
      <alignment horizontal="center" vertical="center"/>
    </xf>
    <xf numFmtId="14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center"/>
    </xf>
    <xf numFmtId="2" fontId="7" fillId="5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/>
    </xf>
    <xf numFmtId="0" fontId="0" fillId="6" borderId="4" xfId="0" applyFont="1" applyFill="1" applyBorder="1" applyAlignment="1">
      <alignment horizontal="center" vertical="center"/>
    </xf>
    <xf numFmtId="0" fontId="10" fillId="7" borderId="7" xfId="3" applyFont="1" applyFill="1" applyBorder="1" applyAlignment="1">
      <alignment horizontal="center" vertical="center"/>
    </xf>
    <xf numFmtId="0" fontId="10" fillId="7" borderId="5" xfId="3" applyFont="1" applyFill="1" applyBorder="1" applyAlignment="1">
      <alignment horizontal="center" vertical="center"/>
    </xf>
    <xf numFmtId="0" fontId="12" fillId="10" borderId="0" xfId="4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left" vertical="center"/>
    </xf>
    <xf numFmtId="0" fontId="16" fillId="0" borderId="1" xfId="3" applyFont="1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0" fontId="14" fillId="6" borderId="8" xfId="4" applyFont="1" applyFill="1" applyBorder="1" applyAlignment="1">
      <alignment horizontal="left" vertical="center" wrapText="1"/>
    </xf>
    <xf numFmtId="0" fontId="14" fillId="6" borderId="6" xfId="4" applyFont="1" applyFill="1" applyBorder="1" applyAlignment="1">
      <alignment horizontal="left" vertical="center" wrapText="1"/>
    </xf>
    <xf numFmtId="0" fontId="14" fillId="6" borderId="9" xfId="4" applyFont="1" applyFill="1" applyBorder="1" applyAlignment="1">
      <alignment horizontal="left" vertical="center" wrapText="1"/>
    </xf>
    <xf numFmtId="0" fontId="14" fillId="6" borderId="10" xfId="4" applyFont="1" applyFill="1" applyBorder="1" applyAlignment="1">
      <alignment horizontal="left" vertical="center" wrapText="1"/>
    </xf>
    <xf numFmtId="0" fontId="14" fillId="6" borderId="0" xfId="4" applyFont="1" applyFill="1" applyBorder="1" applyAlignment="1">
      <alignment horizontal="left" vertical="center" wrapText="1"/>
    </xf>
    <xf numFmtId="0" fontId="14" fillId="6" borderId="11" xfId="4" applyFont="1" applyFill="1" applyBorder="1" applyAlignment="1">
      <alignment horizontal="left" vertical="center" wrapText="1"/>
    </xf>
    <xf numFmtId="0" fontId="14" fillId="6" borderId="12" xfId="4" applyFont="1" applyFill="1" applyBorder="1" applyAlignment="1">
      <alignment horizontal="left" vertical="center" wrapText="1"/>
    </xf>
    <xf numFmtId="0" fontId="14" fillId="6" borderId="13" xfId="4" applyFont="1" applyFill="1" applyBorder="1" applyAlignment="1">
      <alignment horizontal="left" vertical="center" wrapText="1"/>
    </xf>
    <xf numFmtId="0" fontId="14" fillId="6" borderId="14" xfId="4" applyFont="1" applyFill="1" applyBorder="1" applyAlignment="1">
      <alignment horizontal="left" vertical="center" wrapText="1"/>
    </xf>
    <xf numFmtId="0" fontId="11" fillId="2" borderId="1" xfId="2" applyFont="1" applyFill="1" applyBorder="1" applyAlignment="1" applyProtection="1">
      <alignment horizontal="center" vertical="center"/>
    </xf>
    <xf numFmtId="0" fontId="1" fillId="12" borderId="2" xfId="2" applyFill="1" applyBorder="1" applyAlignment="1" applyProtection="1">
      <alignment horizontal="center" vertical="center"/>
    </xf>
    <xf numFmtId="0" fontId="1" fillId="12" borderId="3" xfId="2" applyFill="1" applyBorder="1" applyAlignment="1" applyProtection="1">
      <alignment horizontal="center" vertical="center"/>
    </xf>
    <xf numFmtId="0" fontId="1" fillId="4" borderId="25" xfId="2" applyFill="1" applyBorder="1" applyAlignment="1" applyProtection="1">
      <alignment horizontal="center" vertical="center"/>
    </xf>
    <xf numFmtId="0" fontId="1" fillId="4" borderId="3" xfId="2" applyFill="1" applyBorder="1" applyAlignment="1" applyProtection="1">
      <alignment horizontal="center" vertical="center"/>
    </xf>
    <xf numFmtId="0" fontId="1" fillId="4" borderId="4" xfId="2" applyFill="1" applyBorder="1" applyAlignment="1" applyProtection="1">
      <alignment horizontal="center" vertical="center"/>
    </xf>
    <xf numFmtId="0" fontId="1" fillId="3" borderId="1" xfId="2" applyFill="1" applyBorder="1" applyAlignment="1" applyProtection="1">
      <alignment horizontal="center" vertical="center" wrapText="1"/>
    </xf>
    <xf numFmtId="0" fontId="9" fillId="7" borderId="0" xfId="3" applyFont="1" applyFill="1" applyBorder="1" applyAlignment="1" applyProtection="1">
      <alignment horizontal="center" vertical="center"/>
    </xf>
    <xf numFmtId="0" fontId="9" fillId="7" borderId="5" xfId="3" applyFont="1" applyFill="1" applyBorder="1" applyAlignment="1" applyProtection="1">
      <alignment horizontal="center" vertical="center"/>
    </xf>
    <xf numFmtId="0" fontId="1" fillId="2" borderId="1" xfId="2" applyFill="1" applyBorder="1" applyAlignment="1" applyProtection="1">
      <alignment horizontal="center" vertical="center" wrapText="1"/>
    </xf>
    <xf numFmtId="0" fontId="1" fillId="2" borderId="2" xfId="2" applyFill="1" applyBorder="1" applyAlignment="1" applyProtection="1">
      <alignment horizontal="center" vertical="center" wrapText="1"/>
    </xf>
    <xf numFmtId="0" fontId="1" fillId="11" borderId="1" xfId="2" applyFill="1" applyBorder="1" applyAlignment="1" applyProtection="1">
      <alignment horizontal="center" vertical="center"/>
    </xf>
    <xf numFmtId="0" fontId="1" fillId="11" borderId="2" xfId="2" applyFill="1" applyBorder="1" applyAlignment="1" applyProtection="1">
      <alignment horizontal="center" vertical="center"/>
    </xf>
    <xf numFmtId="0" fontId="1" fillId="0" borderId="17" xfId="2" applyBorder="1" applyAlignment="1" applyProtection="1">
      <alignment horizontal="center" vertical="center"/>
    </xf>
    <xf numFmtId="0" fontId="1" fillId="0" borderId="18" xfId="2" applyBorder="1" applyAlignment="1" applyProtection="1">
      <alignment horizontal="center" vertical="center"/>
    </xf>
    <xf numFmtId="0" fontId="1" fillId="0" borderId="15" xfId="2" applyBorder="1" applyAlignment="1" applyProtection="1">
      <alignment horizontal="center" vertical="center"/>
    </xf>
    <xf numFmtId="0" fontId="1" fillId="0" borderId="19" xfId="2" applyBorder="1" applyAlignment="1" applyProtection="1">
      <alignment horizontal="center" vertical="center"/>
    </xf>
    <xf numFmtId="0" fontId="1" fillId="0" borderId="16" xfId="2" applyBorder="1" applyAlignment="1" applyProtection="1">
      <alignment horizontal="center" vertical="center"/>
    </xf>
    <xf numFmtId="0" fontId="1" fillId="0" borderId="20" xfId="2" applyBorder="1" applyAlignment="1" applyProtection="1">
      <alignment horizontal="center" vertical="center"/>
    </xf>
    <xf numFmtId="0" fontId="1" fillId="11" borderId="1" xfId="2" applyFill="1" applyBorder="1" applyAlignment="1" applyProtection="1">
      <alignment horizontal="center"/>
    </xf>
    <xf numFmtId="0" fontId="1" fillId="11" borderId="2" xfId="2" applyFill="1" applyBorder="1" applyAlignment="1" applyProtection="1">
      <alignment horizontal="center"/>
    </xf>
    <xf numFmtId="0" fontId="1" fillId="12" borderId="1" xfId="2" applyFill="1" applyBorder="1" applyAlignment="1" applyProtection="1">
      <alignment horizontal="center" vertical="center"/>
    </xf>
    <xf numFmtId="0" fontId="1" fillId="0" borderId="1" xfId="2" applyBorder="1" applyAlignment="1" applyProtection="1">
      <alignment horizontal="center"/>
    </xf>
    <xf numFmtId="0" fontId="1" fillId="0" borderId="2" xfId="2" applyBorder="1" applyAlignment="1" applyProtection="1">
      <alignment horizontal="center"/>
    </xf>
    <xf numFmtId="0" fontId="1" fillId="0" borderId="1" xfId="2" applyBorder="1" applyAlignment="1" applyProtection="1">
      <alignment horizontal="center" vertical="center"/>
    </xf>
    <xf numFmtId="0" fontId="1" fillId="0" borderId="1" xfId="2" applyBorder="1" applyAlignment="1" applyProtection="1">
      <alignment horizontal="left" vertical="center"/>
    </xf>
    <xf numFmtId="0" fontId="9" fillId="7" borderId="21" xfId="3" applyFont="1" applyFill="1" applyBorder="1" applyAlignment="1" applyProtection="1">
      <alignment horizontal="center" vertical="center"/>
    </xf>
    <xf numFmtId="0" fontId="9" fillId="7" borderId="7" xfId="3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1" fillId="2" borderId="24" xfId="2" applyFont="1" applyFill="1" applyBorder="1" applyAlignment="1" applyProtection="1">
      <alignment horizontal="center" vertical="center"/>
    </xf>
    <xf numFmtId="0" fontId="9" fillId="7" borderId="6" xfId="3" applyFont="1" applyFill="1" applyBorder="1" applyAlignment="1" applyProtection="1">
      <alignment horizontal="center" vertical="center"/>
    </xf>
    <xf numFmtId="0" fontId="13" fillId="2" borderId="26" xfId="3" applyFont="1" applyFill="1" applyBorder="1" applyAlignment="1" applyProtection="1">
      <alignment horizontal="center" vertical="center"/>
    </xf>
    <xf numFmtId="0" fontId="13" fillId="2" borderId="27" xfId="3" applyFont="1" applyFill="1" applyBorder="1" applyAlignment="1" applyProtection="1">
      <alignment horizontal="center" vertical="center"/>
    </xf>
    <xf numFmtId="0" fontId="13" fillId="2" borderId="28" xfId="3" applyFont="1" applyFill="1" applyBorder="1" applyAlignment="1" applyProtection="1">
      <alignment horizontal="center" vertical="center"/>
    </xf>
    <xf numFmtId="0" fontId="9" fillId="7" borderId="22" xfId="3" applyFont="1" applyFill="1" applyBorder="1" applyAlignment="1" applyProtection="1">
      <alignment horizontal="center" vertical="center"/>
    </xf>
    <xf numFmtId="0" fontId="1" fillId="0" borderId="30" xfId="2" applyBorder="1" applyAlignment="1" applyProtection="1">
      <alignment horizontal="center" vertical="center"/>
    </xf>
    <xf numFmtId="0" fontId="1" fillId="0" borderId="29" xfId="2" applyBorder="1" applyAlignment="1" applyProtection="1">
      <alignment horizontal="center" vertical="center"/>
    </xf>
    <xf numFmtId="169" fontId="6" fillId="6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7" fillId="0" borderId="15" xfId="0" applyNumberFormat="1" applyFont="1" applyFill="1" applyBorder="1" applyAlignment="1">
      <alignment horizontal="center" vertical="center"/>
    </xf>
  </cellXfs>
  <cellStyles count="5">
    <cellStyle name="Normal" xfId="0" builtinId="0"/>
    <cellStyle name="Normal 6" xfId="2"/>
    <cellStyle name="Normal_Coyote1" xfId="4"/>
    <cellStyle name="Normal_HRSG_Transfer" xfId="3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Degradation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'Input 1_ Calculation Sheet'!$B$32</c:f>
              <c:strCache>
                <c:ptCount val="1"/>
                <c:pt idx="0">
                  <c:v>Output Degradation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'Input 1_ Calculation Sheet'!$A$33:$A$107</c:f>
              <c:numCache>
                <c:formatCode>General</c:formatCode>
                <c:ptCount val="75"/>
                <c:pt idx="0">
                  <c:v>0</c:v>
                </c:pt>
                <c:pt idx="1">
                  <c:v>1810</c:v>
                </c:pt>
                <c:pt idx="2">
                  <c:v>4160</c:v>
                </c:pt>
                <c:pt idx="3">
                  <c:v>6880</c:v>
                </c:pt>
                <c:pt idx="4">
                  <c:v>9220</c:v>
                </c:pt>
                <c:pt idx="5">
                  <c:v>12330</c:v>
                </c:pt>
                <c:pt idx="6">
                  <c:v>13690</c:v>
                </c:pt>
                <c:pt idx="7">
                  <c:v>16790</c:v>
                </c:pt>
                <c:pt idx="8">
                  <c:v>19120</c:v>
                </c:pt>
                <c:pt idx="9">
                  <c:v>21650</c:v>
                </c:pt>
                <c:pt idx="10">
                  <c:v>23390</c:v>
                </c:pt>
                <c:pt idx="11">
                  <c:v>26500</c:v>
                </c:pt>
                <c:pt idx="12">
                  <c:v>28820</c:v>
                </c:pt>
                <c:pt idx="13">
                  <c:v>31730</c:v>
                </c:pt>
                <c:pt idx="14">
                  <c:v>33860</c:v>
                </c:pt>
                <c:pt idx="15">
                  <c:v>36390</c:v>
                </c:pt>
                <c:pt idx="16">
                  <c:v>38130</c:v>
                </c:pt>
                <c:pt idx="17">
                  <c:v>40850</c:v>
                </c:pt>
                <c:pt idx="18">
                  <c:v>42790</c:v>
                </c:pt>
                <c:pt idx="19">
                  <c:v>45310</c:v>
                </c:pt>
                <c:pt idx="20">
                  <c:v>47760</c:v>
                </c:pt>
                <c:pt idx="21">
                  <c:v>48000</c:v>
                </c:pt>
                <c:pt idx="22">
                  <c:v>48000</c:v>
                </c:pt>
                <c:pt idx="23">
                  <c:v>48000</c:v>
                </c:pt>
                <c:pt idx="24">
                  <c:v>50010</c:v>
                </c:pt>
                <c:pt idx="25">
                  <c:v>52740</c:v>
                </c:pt>
                <c:pt idx="26">
                  <c:v>55650</c:v>
                </c:pt>
                <c:pt idx="27">
                  <c:v>57790</c:v>
                </c:pt>
                <c:pt idx="28">
                  <c:v>60120</c:v>
                </c:pt>
                <c:pt idx="29">
                  <c:v>62450</c:v>
                </c:pt>
                <c:pt idx="30">
                  <c:v>65370</c:v>
                </c:pt>
                <c:pt idx="31">
                  <c:v>67310</c:v>
                </c:pt>
                <c:pt idx="32">
                  <c:v>69840</c:v>
                </c:pt>
                <c:pt idx="33">
                  <c:v>72360</c:v>
                </c:pt>
                <c:pt idx="34">
                  <c:v>74690</c:v>
                </c:pt>
                <c:pt idx="35">
                  <c:v>77400</c:v>
                </c:pt>
                <c:pt idx="36">
                  <c:v>79540</c:v>
                </c:pt>
                <c:pt idx="37">
                  <c:v>81480</c:v>
                </c:pt>
                <c:pt idx="38">
                  <c:v>84380</c:v>
                </c:pt>
                <c:pt idx="39">
                  <c:v>86710</c:v>
                </c:pt>
                <c:pt idx="40">
                  <c:v>89230</c:v>
                </c:pt>
                <c:pt idx="41">
                  <c:v>91360</c:v>
                </c:pt>
                <c:pt idx="42">
                  <c:v>93880</c:v>
                </c:pt>
                <c:pt idx="43">
                  <c:v>95770</c:v>
                </c:pt>
                <c:pt idx="44">
                  <c:v>96000</c:v>
                </c:pt>
                <c:pt idx="45">
                  <c:v>96000</c:v>
                </c:pt>
                <c:pt idx="46">
                  <c:v>96000</c:v>
                </c:pt>
                <c:pt idx="47">
                  <c:v>98780</c:v>
                </c:pt>
                <c:pt idx="48">
                  <c:v>99960</c:v>
                </c:pt>
                <c:pt idx="49">
                  <c:v>104810</c:v>
                </c:pt>
                <c:pt idx="50">
                  <c:v>108500</c:v>
                </c:pt>
                <c:pt idx="51">
                  <c:v>114510</c:v>
                </c:pt>
                <c:pt idx="52">
                  <c:v>120330</c:v>
                </c:pt>
                <c:pt idx="53">
                  <c:v>126740</c:v>
                </c:pt>
                <c:pt idx="54">
                  <c:v>132170</c:v>
                </c:pt>
                <c:pt idx="55">
                  <c:v>136630</c:v>
                </c:pt>
                <c:pt idx="56">
                  <c:v>139150</c:v>
                </c:pt>
                <c:pt idx="57">
                  <c:v>143850</c:v>
                </c:pt>
                <c:pt idx="58">
                  <c:v>144000</c:v>
                </c:pt>
                <c:pt idx="59">
                  <c:v>144000</c:v>
                </c:pt>
                <c:pt idx="60">
                  <c:v>144000</c:v>
                </c:pt>
                <c:pt idx="61">
                  <c:v>146960</c:v>
                </c:pt>
                <c:pt idx="62">
                  <c:v>149690</c:v>
                </c:pt>
                <c:pt idx="63">
                  <c:v>154150</c:v>
                </c:pt>
                <c:pt idx="64">
                  <c:v>158810</c:v>
                </c:pt>
                <c:pt idx="65">
                  <c:v>163470</c:v>
                </c:pt>
                <c:pt idx="66">
                  <c:v>168320</c:v>
                </c:pt>
                <c:pt idx="67">
                  <c:v>173170</c:v>
                </c:pt>
                <c:pt idx="68">
                  <c:v>177820</c:v>
                </c:pt>
                <c:pt idx="69">
                  <c:v>183060</c:v>
                </c:pt>
                <c:pt idx="70">
                  <c:v>187520</c:v>
                </c:pt>
                <c:pt idx="71">
                  <c:v>192000</c:v>
                </c:pt>
                <c:pt idx="72">
                  <c:v>192000</c:v>
                </c:pt>
                <c:pt idx="73">
                  <c:v>192000</c:v>
                </c:pt>
                <c:pt idx="74">
                  <c:v>192000</c:v>
                </c:pt>
              </c:numCache>
            </c:numRef>
          </c:xVal>
          <c:yVal>
            <c:numRef>
              <c:f>'Input 1_ Calculation Sheet'!$B$33:$B$107</c:f>
              <c:numCache>
                <c:formatCode>0.000</c:formatCode>
                <c:ptCount val="75"/>
                <c:pt idx="0">
                  <c:v>0</c:v>
                </c:pt>
                <c:pt idx="1">
                  <c:v>1.0146999999999999</c:v>
                </c:pt>
                <c:pt idx="2">
                  <c:v>1.4873000000000001</c:v>
                </c:pt>
                <c:pt idx="3">
                  <c:v>1.7848999999999999</c:v>
                </c:pt>
                <c:pt idx="4">
                  <c:v>2.0125000000000002</c:v>
                </c:pt>
                <c:pt idx="5">
                  <c:v>2.2576999999999998</c:v>
                </c:pt>
                <c:pt idx="6">
                  <c:v>2.3803000000000001</c:v>
                </c:pt>
                <c:pt idx="7">
                  <c:v>2.573</c:v>
                </c:pt>
                <c:pt idx="8">
                  <c:v>2.6956000000000002</c:v>
                </c:pt>
                <c:pt idx="9">
                  <c:v>2.8708</c:v>
                </c:pt>
                <c:pt idx="10">
                  <c:v>2.9584000000000001</c:v>
                </c:pt>
                <c:pt idx="11">
                  <c:v>3.1160999999999999</c:v>
                </c:pt>
                <c:pt idx="12">
                  <c:v>3.2212999999999998</c:v>
                </c:pt>
                <c:pt idx="13">
                  <c:v>3.3614999999999999</c:v>
                </c:pt>
                <c:pt idx="14">
                  <c:v>3.4317000000000002</c:v>
                </c:pt>
                <c:pt idx="15">
                  <c:v>3.5893000000000002</c:v>
                </c:pt>
                <c:pt idx="16">
                  <c:v>3.6419999999999999</c:v>
                </c:pt>
                <c:pt idx="17">
                  <c:v>3.7471999999999999</c:v>
                </c:pt>
                <c:pt idx="18">
                  <c:v>3.8523000000000001</c:v>
                </c:pt>
                <c:pt idx="19">
                  <c:v>3.98</c:v>
                </c:pt>
                <c:pt idx="20">
                  <c:v>4.08</c:v>
                </c:pt>
                <c:pt idx="21">
                  <c:v>4.0999999999999996</c:v>
                </c:pt>
                <c:pt idx="22">
                  <c:v>3.7423000000000002</c:v>
                </c:pt>
                <c:pt idx="23">
                  <c:v>1.8</c:v>
                </c:pt>
                <c:pt idx="24">
                  <c:v>1.9812000000000001</c:v>
                </c:pt>
                <c:pt idx="25">
                  <c:v>2.2964000000000002</c:v>
                </c:pt>
                <c:pt idx="26">
                  <c:v>2.5065</c:v>
                </c:pt>
                <c:pt idx="27">
                  <c:v>2.6817000000000002</c:v>
                </c:pt>
                <c:pt idx="28">
                  <c:v>2.8742999999999999</c:v>
                </c:pt>
                <c:pt idx="29">
                  <c:v>3.0144000000000002</c:v>
                </c:pt>
                <c:pt idx="30">
                  <c:v>3.2246000000000001</c:v>
                </c:pt>
                <c:pt idx="31">
                  <c:v>3.3647</c:v>
                </c:pt>
                <c:pt idx="32">
                  <c:v>3.5398999999999998</c:v>
                </c:pt>
                <c:pt idx="33">
                  <c:v>3.6625999999999999</c:v>
                </c:pt>
                <c:pt idx="34">
                  <c:v>3.8027000000000002</c:v>
                </c:pt>
                <c:pt idx="35">
                  <c:v>3.8904000000000001</c:v>
                </c:pt>
                <c:pt idx="36">
                  <c:v>4.0480999999999998</c:v>
                </c:pt>
                <c:pt idx="37">
                  <c:v>4.1356999999999999</c:v>
                </c:pt>
                <c:pt idx="38">
                  <c:v>4.2408999999999999</c:v>
                </c:pt>
                <c:pt idx="39">
                  <c:v>4.3285999999999998</c:v>
                </c:pt>
                <c:pt idx="40">
                  <c:v>4.4162999999999997</c:v>
                </c:pt>
                <c:pt idx="41">
                  <c:v>4.5039999999999996</c:v>
                </c:pt>
                <c:pt idx="42">
                  <c:v>4.5915999999999997</c:v>
                </c:pt>
                <c:pt idx="43">
                  <c:v>4.6430999999999996</c:v>
                </c:pt>
                <c:pt idx="44">
                  <c:v>4.7</c:v>
                </c:pt>
                <c:pt idx="45">
                  <c:v>3</c:v>
                </c:pt>
                <c:pt idx="46">
                  <c:v>2.2999999999999998</c:v>
                </c:pt>
                <c:pt idx="47">
                  <c:v>2.6854</c:v>
                </c:pt>
                <c:pt idx="48">
                  <c:v>2.8778999999999999</c:v>
                </c:pt>
                <c:pt idx="49">
                  <c:v>3.1932</c:v>
                </c:pt>
                <c:pt idx="50">
                  <c:v>3.4209999999999998</c:v>
                </c:pt>
                <c:pt idx="51">
                  <c:v>3.7189000000000001</c:v>
                </c:pt>
                <c:pt idx="52">
                  <c:v>4.0167999999999999</c:v>
                </c:pt>
                <c:pt idx="53">
                  <c:v>4.4021999999999997</c:v>
                </c:pt>
                <c:pt idx="54">
                  <c:v>4.6300999999999997</c:v>
                </c:pt>
                <c:pt idx="55">
                  <c:v>4.8578999999999999</c:v>
                </c:pt>
                <c:pt idx="56">
                  <c:v>4.9630999999999998</c:v>
                </c:pt>
                <c:pt idx="57">
                  <c:v>5.15</c:v>
                </c:pt>
                <c:pt idx="58">
                  <c:v>5.2</c:v>
                </c:pt>
                <c:pt idx="59">
                  <c:v>4</c:v>
                </c:pt>
                <c:pt idx="60">
                  <c:v>2.8</c:v>
                </c:pt>
                <c:pt idx="61">
                  <c:v>3.1621000000000001</c:v>
                </c:pt>
                <c:pt idx="62">
                  <c:v>3.4597000000000002</c:v>
                </c:pt>
                <c:pt idx="63">
                  <c:v>3.74</c:v>
                </c:pt>
                <c:pt idx="64">
                  <c:v>4.0202999999999998</c:v>
                </c:pt>
                <c:pt idx="65">
                  <c:v>4.3006000000000002</c:v>
                </c:pt>
                <c:pt idx="66">
                  <c:v>4.5983999999999998</c:v>
                </c:pt>
                <c:pt idx="67">
                  <c:v>4.7912999999999997</c:v>
                </c:pt>
                <c:pt idx="68">
                  <c:v>5.0366</c:v>
                </c:pt>
                <c:pt idx="69">
                  <c:v>5.2469999999999999</c:v>
                </c:pt>
                <c:pt idx="70">
                  <c:v>5.4398</c:v>
                </c:pt>
                <c:pt idx="71">
                  <c:v>5.5976999999999997</c:v>
                </c:pt>
                <c:pt idx="72">
                  <c:v>5.2069999999999999</c:v>
                </c:pt>
                <c:pt idx="73">
                  <c:v>5.0030000000000001</c:v>
                </c:pt>
                <c:pt idx="74">
                  <c:v>3.2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EB-4FCE-B43F-96637C601E05}"/>
            </c:ext>
          </c:extLst>
        </c:ser>
        <c:ser>
          <c:idx val="1"/>
          <c:order val="1"/>
          <c:tx>
            <c:strRef>
              <c:f>'Input 1_ Calculation Sheet'!$C$32</c:f>
              <c:strCache>
                <c:ptCount val="1"/>
                <c:pt idx="0">
                  <c:v>HR degradation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'Input 1_ Calculation Sheet'!$A$33:$A$107</c:f>
              <c:numCache>
                <c:formatCode>General</c:formatCode>
                <c:ptCount val="75"/>
                <c:pt idx="0">
                  <c:v>0</c:v>
                </c:pt>
                <c:pt idx="1">
                  <c:v>1810</c:v>
                </c:pt>
                <c:pt idx="2">
                  <c:v>4160</c:v>
                </c:pt>
                <c:pt idx="3">
                  <c:v>6880</c:v>
                </c:pt>
                <c:pt idx="4">
                  <c:v>9220</c:v>
                </c:pt>
                <c:pt idx="5">
                  <c:v>12330</c:v>
                </c:pt>
                <c:pt idx="6">
                  <c:v>13690</c:v>
                </c:pt>
                <c:pt idx="7">
                  <c:v>16790</c:v>
                </c:pt>
                <c:pt idx="8">
                  <c:v>19120</c:v>
                </c:pt>
                <c:pt idx="9">
                  <c:v>21650</c:v>
                </c:pt>
                <c:pt idx="10">
                  <c:v>23390</c:v>
                </c:pt>
                <c:pt idx="11">
                  <c:v>26500</c:v>
                </c:pt>
                <c:pt idx="12">
                  <c:v>28820</c:v>
                </c:pt>
                <c:pt idx="13">
                  <c:v>31730</c:v>
                </c:pt>
                <c:pt idx="14">
                  <c:v>33860</c:v>
                </c:pt>
                <c:pt idx="15">
                  <c:v>36390</c:v>
                </c:pt>
                <c:pt idx="16">
                  <c:v>38130</c:v>
                </c:pt>
                <c:pt idx="17">
                  <c:v>40850</c:v>
                </c:pt>
                <c:pt idx="18">
                  <c:v>42790</c:v>
                </c:pt>
                <c:pt idx="19">
                  <c:v>45310</c:v>
                </c:pt>
                <c:pt idx="20">
                  <c:v>47760</c:v>
                </c:pt>
                <c:pt idx="21">
                  <c:v>48000</c:v>
                </c:pt>
                <c:pt idx="22">
                  <c:v>48000</c:v>
                </c:pt>
                <c:pt idx="23">
                  <c:v>48000</c:v>
                </c:pt>
                <c:pt idx="24">
                  <c:v>50010</c:v>
                </c:pt>
                <c:pt idx="25">
                  <c:v>52740</c:v>
                </c:pt>
                <c:pt idx="26">
                  <c:v>55650</c:v>
                </c:pt>
                <c:pt idx="27">
                  <c:v>57790</c:v>
                </c:pt>
                <c:pt idx="28">
                  <c:v>60120</c:v>
                </c:pt>
                <c:pt idx="29">
                  <c:v>62450</c:v>
                </c:pt>
                <c:pt idx="30">
                  <c:v>65370</c:v>
                </c:pt>
                <c:pt idx="31">
                  <c:v>67310</c:v>
                </c:pt>
                <c:pt idx="32">
                  <c:v>69840</c:v>
                </c:pt>
                <c:pt idx="33">
                  <c:v>72360</c:v>
                </c:pt>
                <c:pt idx="34">
                  <c:v>74690</c:v>
                </c:pt>
                <c:pt idx="35">
                  <c:v>77400</c:v>
                </c:pt>
                <c:pt idx="36">
                  <c:v>79540</c:v>
                </c:pt>
                <c:pt idx="37">
                  <c:v>81480</c:v>
                </c:pt>
                <c:pt idx="38">
                  <c:v>84380</c:v>
                </c:pt>
                <c:pt idx="39">
                  <c:v>86710</c:v>
                </c:pt>
                <c:pt idx="40">
                  <c:v>89230</c:v>
                </c:pt>
                <c:pt idx="41">
                  <c:v>91360</c:v>
                </c:pt>
                <c:pt idx="42">
                  <c:v>93880</c:v>
                </c:pt>
                <c:pt idx="43">
                  <c:v>95770</c:v>
                </c:pt>
                <c:pt idx="44">
                  <c:v>96000</c:v>
                </c:pt>
                <c:pt idx="45">
                  <c:v>96000</c:v>
                </c:pt>
                <c:pt idx="46">
                  <c:v>96000</c:v>
                </c:pt>
                <c:pt idx="47">
                  <c:v>98780</c:v>
                </c:pt>
                <c:pt idx="48">
                  <c:v>99960</c:v>
                </c:pt>
                <c:pt idx="49">
                  <c:v>104810</c:v>
                </c:pt>
                <c:pt idx="50">
                  <c:v>108500</c:v>
                </c:pt>
                <c:pt idx="51">
                  <c:v>114510</c:v>
                </c:pt>
                <c:pt idx="52">
                  <c:v>120330</c:v>
                </c:pt>
                <c:pt idx="53">
                  <c:v>126740</c:v>
                </c:pt>
                <c:pt idx="54">
                  <c:v>132170</c:v>
                </c:pt>
                <c:pt idx="55">
                  <c:v>136630</c:v>
                </c:pt>
                <c:pt idx="56">
                  <c:v>139150</c:v>
                </c:pt>
                <c:pt idx="57">
                  <c:v>143850</c:v>
                </c:pt>
                <c:pt idx="58">
                  <c:v>144000</c:v>
                </c:pt>
                <c:pt idx="59">
                  <c:v>144000</c:v>
                </c:pt>
                <c:pt idx="60">
                  <c:v>144000</c:v>
                </c:pt>
                <c:pt idx="61">
                  <c:v>146960</c:v>
                </c:pt>
                <c:pt idx="62">
                  <c:v>149690</c:v>
                </c:pt>
                <c:pt idx="63">
                  <c:v>154150</c:v>
                </c:pt>
                <c:pt idx="64">
                  <c:v>158810</c:v>
                </c:pt>
                <c:pt idx="65">
                  <c:v>163470</c:v>
                </c:pt>
                <c:pt idx="66">
                  <c:v>168320</c:v>
                </c:pt>
                <c:pt idx="67">
                  <c:v>173170</c:v>
                </c:pt>
                <c:pt idx="68">
                  <c:v>177820</c:v>
                </c:pt>
                <c:pt idx="69">
                  <c:v>183060</c:v>
                </c:pt>
                <c:pt idx="70">
                  <c:v>187520</c:v>
                </c:pt>
                <c:pt idx="71">
                  <c:v>192000</c:v>
                </c:pt>
                <c:pt idx="72">
                  <c:v>192000</c:v>
                </c:pt>
                <c:pt idx="73">
                  <c:v>192000</c:v>
                </c:pt>
                <c:pt idx="74">
                  <c:v>192000</c:v>
                </c:pt>
              </c:numCache>
            </c:numRef>
          </c:xVal>
          <c:yVal>
            <c:numRef>
              <c:f>'Input 1_ Calculation Sheet'!$C$33:$C$107</c:f>
              <c:numCache>
                <c:formatCode>0.000</c:formatCode>
                <c:ptCount val="75"/>
                <c:pt idx="0">
                  <c:v>0</c:v>
                </c:pt>
                <c:pt idx="1">
                  <c:v>0.24540000000000001</c:v>
                </c:pt>
                <c:pt idx="2">
                  <c:v>0.47339999999999999</c:v>
                </c:pt>
                <c:pt idx="3">
                  <c:v>0.66659999999999997</c:v>
                </c:pt>
                <c:pt idx="4">
                  <c:v>0.71977999999999998</c:v>
                </c:pt>
                <c:pt idx="5">
                  <c:v>0.86029999999999995</c:v>
                </c:pt>
                <c:pt idx="6">
                  <c:v>0.96589999999999998</c:v>
                </c:pt>
                <c:pt idx="7">
                  <c:v>1.0714999999999999</c:v>
                </c:pt>
                <c:pt idx="8">
                  <c:v>1.1595</c:v>
                </c:pt>
                <c:pt idx="9">
                  <c:v>1.2652000000000001</c:v>
                </c:pt>
                <c:pt idx="10">
                  <c:v>1.3357000000000001</c:v>
                </c:pt>
                <c:pt idx="11">
                  <c:v>1.4415</c:v>
                </c:pt>
                <c:pt idx="12">
                  <c:v>1.512</c:v>
                </c:pt>
                <c:pt idx="13">
                  <c:v>1.6353</c:v>
                </c:pt>
                <c:pt idx="14">
                  <c:v>1.7058</c:v>
                </c:pt>
                <c:pt idx="15">
                  <c:v>1.7765</c:v>
                </c:pt>
                <c:pt idx="16">
                  <c:v>1.8821000000000001</c:v>
                </c:pt>
                <c:pt idx="17">
                  <c:v>1.9702</c:v>
                </c:pt>
                <c:pt idx="18">
                  <c:v>2.0407999999999999</c:v>
                </c:pt>
                <c:pt idx="19">
                  <c:v>2.1638000000000002</c:v>
                </c:pt>
                <c:pt idx="20">
                  <c:v>2.2000000000000002</c:v>
                </c:pt>
                <c:pt idx="21">
                  <c:v>2.2521</c:v>
                </c:pt>
                <c:pt idx="22">
                  <c:v>1.5</c:v>
                </c:pt>
                <c:pt idx="23">
                  <c:v>0.5</c:v>
                </c:pt>
                <c:pt idx="24">
                  <c:v>0.7661</c:v>
                </c:pt>
                <c:pt idx="25">
                  <c:v>0.87160000000000004</c:v>
                </c:pt>
                <c:pt idx="26">
                  <c:v>0.97719999999999996</c:v>
                </c:pt>
                <c:pt idx="27">
                  <c:v>1.0828</c:v>
                </c:pt>
                <c:pt idx="28">
                  <c:v>1.2233000000000001</c:v>
                </c:pt>
                <c:pt idx="29">
                  <c:v>1.3464</c:v>
                </c:pt>
                <c:pt idx="30">
                  <c:v>1.4345000000000001</c:v>
                </c:pt>
                <c:pt idx="31">
                  <c:v>1.5927</c:v>
                </c:pt>
                <c:pt idx="32">
                  <c:v>1.6983999999999999</c:v>
                </c:pt>
                <c:pt idx="33">
                  <c:v>1.7516</c:v>
                </c:pt>
                <c:pt idx="34">
                  <c:v>1.9269000000000001</c:v>
                </c:pt>
                <c:pt idx="35">
                  <c:v>2.0150999999999999</c:v>
                </c:pt>
                <c:pt idx="36">
                  <c:v>2.1032000000000002</c:v>
                </c:pt>
                <c:pt idx="37">
                  <c:v>2.2088000000000001</c:v>
                </c:pt>
                <c:pt idx="38">
                  <c:v>2.2446000000000002</c:v>
                </c:pt>
                <c:pt idx="39">
                  <c:v>2.3151999999999999</c:v>
                </c:pt>
                <c:pt idx="40">
                  <c:v>2.4033000000000002</c:v>
                </c:pt>
                <c:pt idx="41">
                  <c:v>2.4213</c:v>
                </c:pt>
                <c:pt idx="42">
                  <c:v>2.5093999999999999</c:v>
                </c:pt>
                <c:pt idx="43">
                  <c:v>2.6</c:v>
                </c:pt>
                <c:pt idx="44">
                  <c:v>2.605</c:v>
                </c:pt>
                <c:pt idx="45">
                  <c:v>1</c:v>
                </c:pt>
                <c:pt idx="46">
                  <c:v>1</c:v>
                </c:pt>
                <c:pt idx="47">
                  <c:v>1.3392999999999999</c:v>
                </c:pt>
                <c:pt idx="48">
                  <c:v>1.4979</c:v>
                </c:pt>
                <c:pt idx="49">
                  <c:v>1.6738999999999999</c:v>
                </c:pt>
                <c:pt idx="50">
                  <c:v>1.9377</c:v>
                </c:pt>
                <c:pt idx="51">
                  <c:v>2.2366999999999999</c:v>
                </c:pt>
                <c:pt idx="52">
                  <c:v>2.4481999999999999</c:v>
                </c:pt>
                <c:pt idx="53">
                  <c:v>2.6598999999999999</c:v>
                </c:pt>
                <c:pt idx="54">
                  <c:v>2.8186</c:v>
                </c:pt>
                <c:pt idx="55">
                  <c:v>2.9</c:v>
                </c:pt>
                <c:pt idx="56">
                  <c:v>2.98</c:v>
                </c:pt>
                <c:pt idx="57">
                  <c:v>3.1</c:v>
                </c:pt>
                <c:pt idx="58">
                  <c:v>3.1</c:v>
                </c:pt>
                <c:pt idx="59">
                  <c:v>2</c:v>
                </c:pt>
                <c:pt idx="60">
                  <c:v>1.5</c:v>
                </c:pt>
                <c:pt idx="61">
                  <c:v>1.75</c:v>
                </c:pt>
                <c:pt idx="62">
                  <c:v>1.8774999999999999</c:v>
                </c:pt>
                <c:pt idx="63">
                  <c:v>2.0535999999999999</c:v>
                </c:pt>
                <c:pt idx="64">
                  <c:v>2.3172000000000001</c:v>
                </c:pt>
                <c:pt idx="65">
                  <c:v>2.4584999999999999</c:v>
                </c:pt>
                <c:pt idx="66">
                  <c:v>2.6871999999999998</c:v>
                </c:pt>
                <c:pt idx="67">
                  <c:v>2.8809</c:v>
                </c:pt>
                <c:pt idx="68">
                  <c:v>3.1097000000000001</c:v>
                </c:pt>
                <c:pt idx="69">
                  <c:v>3.2509999999999999</c:v>
                </c:pt>
                <c:pt idx="70">
                  <c:v>3.3921999999999999</c:v>
                </c:pt>
                <c:pt idx="71">
                  <c:v>3.4634</c:v>
                </c:pt>
                <c:pt idx="72">
                  <c:v>3</c:v>
                </c:pt>
                <c:pt idx="73">
                  <c:v>2</c:v>
                </c:pt>
                <c:pt idx="74">
                  <c:v>1.8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EB-4FCE-B43F-96637C601E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6078048"/>
        <c:axId val="1556081328"/>
      </c:scatterChart>
      <c:valAx>
        <c:axId val="1556078048"/>
        <c:scaling>
          <c:orientation val="minMax"/>
          <c:max val="2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Gt Fired Hours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081328"/>
        <c:crosses val="autoZero"/>
        <c:crossBetween val="midCat"/>
      </c:valAx>
      <c:valAx>
        <c:axId val="155608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Perfomance</a:t>
                </a:r>
                <a:r>
                  <a:rPr lang="en-US" baseline="0"/>
                  <a:t> Loss %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078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After 3rd MI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'Input 2_ Calculation Sheet'!$G$122:$G$137</c:f>
              <c:numCache>
                <c:formatCode>General</c:formatCode>
                <c:ptCount val="16"/>
                <c:pt idx="0">
                  <c:v>0</c:v>
                </c:pt>
                <c:pt idx="1">
                  <c:v>2960</c:v>
                </c:pt>
                <c:pt idx="2">
                  <c:v>5690</c:v>
                </c:pt>
                <c:pt idx="3">
                  <c:v>10150</c:v>
                </c:pt>
                <c:pt idx="4">
                  <c:v>14810</c:v>
                </c:pt>
                <c:pt idx="5">
                  <c:v>19470</c:v>
                </c:pt>
                <c:pt idx="6">
                  <c:v>24320</c:v>
                </c:pt>
                <c:pt idx="7">
                  <c:v>29170</c:v>
                </c:pt>
                <c:pt idx="8">
                  <c:v>33820</c:v>
                </c:pt>
                <c:pt idx="9">
                  <c:v>39060</c:v>
                </c:pt>
                <c:pt idx="10">
                  <c:v>43520</c:v>
                </c:pt>
                <c:pt idx="11">
                  <c:v>48000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</c:numCache>
            </c:numRef>
          </c:xVal>
          <c:yVal>
            <c:numRef>
              <c:f>'Input 2_ Calculation Sheet'!$H$122:$H$137</c:f>
              <c:numCache>
                <c:formatCode>0.000</c:formatCode>
                <c:ptCount val="16"/>
                <c:pt idx="0">
                  <c:v>1.1795526017182136</c:v>
                </c:pt>
                <c:pt idx="1">
                  <c:v>1.5416526017182139</c:v>
                </c:pt>
                <c:pt idx="2">
                  <c:v>1.839252601718214</c:v>
                </c:pt>
                <c:pt idx="3">
                  <c:v>2.119552601718214</c:v>
                </c:pt>
                <c:pt idx="4">
                  <c:v>2.3998526017182136</c:v>
                </c:pt>
                <c:pt idx="5">
                  <c:v>2.680152601718214</c:v>
                </c:pt>
                <c:pt idx="6">
                  <c:v>2.9779526017182136</c:v>
                </c:pt>
                <c:pt idx="7">
                  <c:v>3.1708526017182135</c:v>
                </c:pt>
                <c:pt idx="8">
                  <c:v>3.4161526017182138</c:v>
                </c:pt>
                <c:pt idx="9">
                  <c:v>3.6265526017182137</c:v>
                </c:pt>
                <c:pt idx="10">
                  <c:v>3.8193526017182138</c:v>
                </c:pt>
                <c:pt idx="11">
                  <c:v>3.9772526017182135</c:v>
                </c:pt>
                <c:pt idx="12">
                  <c:v>4.1795526017182141</c:v>
                </c:pt>
                <c:pt idx="13">
                  <c:v>4.3795526017182143</c:v>
                </c:pt>
                <c:pt idx="14">
                  <c:v>4.5295526017182146</c:v>
                </c:pt>
                <c:pt idx="15">
                  <c:v>4.6295526017182143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0F-453F-A356-AAB567B127B9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'Input 2_ Calculation Sheet'!$G$122:$G$137</c:f>
              <c:numCache>
                <c:formatCode>General</c:formatCode>
                <c:ptCount val="16"/>
                <c:pt idx="0">
                  <c:v>0</c:v>
                </c:pt>
                <c:pt idx="1">
                  <c:v>2960</c:v>
                </c:pt>
                <c:pt idx="2">
                  <c:v>5690</c:v>
                </c:pt>
                <c:pt idx="3">
                  <c:v>10150</c:v>
                </c:pt>
                <c:pt idx="4">
                  <c:v>14810</c:v>
                </c:pt>
                <c:pt idx="5">
                  <c:v>19470</c:v>
                </c:pt>
                <c:pt idx="6">
                  <c:v>24320</c:v>
                </c:pt>
                <c:pt idx="7">
                  <c:v>29170</c:v>
                </c:pt>
                <c:pt idx="8">
                  <c:v>33820</c:v>
                </c:pt>
                <c:pt idx="9">
                  <c:v>39060</c:v>
                </c:pt>
                <c:pt idx="10">
                  <c:v>43520</c:v>
                </c:pt>
                <c:pt idx="11">
                  <c:v>48000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</c:numCache>
            </c:numRef>
          </c:xVal>
          <c:yVal>
            <c:numRef>
              <c:f>'Input 2_ Calculation Sheet'!$I$122:$I$137</c:f>
              <c:numCache>
                <c:formatCode>0.000</c:formatCode>
                <c:ptCount val="16"/>
                <c:pt idx="0">
                  <c:v>0.30318997835051542</c:v>
                </c:pt>
                <c:pt idx="1">
                  <c:v>0.55318997835051542</c:v>
                </c:pt>
                <c:pt idx="2">
                  <c:v>0.68068997835051537</c:v>
                </c:pt>
                <c:pt idx="3">
                  <c:v>0.85678997835051529</c:v>
                </c:pt>
                <c:pt idx="4">
                  <c:v>1.1203899783505156</c:v>
                </c:pt>
                <c:pt idx="5">
                  <c:v>1.2616899783505153</c:v>
                </c:pt>
                <c:pt idx="6">
                  <c:v>1.4903899783505152</c:v>
                </c:pt>
                <c:pt idx="7">
                  <c:v>1.6840899783505154</c:v>
                </c:pt>
                <c:pt idx="8">
                  <c:v>1.9128899783505156</c:v>
                </c:pt>
                <c:pt idx="9">
                  <c:v>2.0541899783505153</c:v>
                </c:pt>
                <c:pt idx="10">
                  <c:v>2.1953899783505153</c:v>
                </c:pt>
                <c:pt idx="11">
                  <c:v>2.2665899783505155</c:v>
                </c:pt>
                <c:pt idx="12">
                  <c:v>2.5031899783505156</c:v>
                </c:pt>
                <c:pt idx="13">
                  <c:v>2.6531899783505155</c:v>
                </c:pt>
                <c:pt idx="14">
                  <c:v>2.823189978350515</c:v>
                </c:pt>
                <c:pt idx="15">
                  <c:v>2.9431899783505151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0F-453F-A356-AAB567B12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3382712"/>
        <c:axId val="823380416"/>
      </c:scatterChart>
      <c:valAx>
        <c:axId val="823382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3380416"/>
        <c:crosses val="autoZero"/>
        <c:crossBetween val="midCat"/>
      </c:valAx>
      <c:valAx>
        <c:axId val="82338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3382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Before MI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'Input 1_ Calculation Sheet'!$H$45</c:f>
              <c:strCache>
                <c:ptCount val="1"/>
                <c:pt idx="0">
                  <c:v>Output Degradation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'Input 1_ Calculation Sheet'!$G$46:$G$73</c:f>
              <c:numCache>
                <c:formatCode>General</c:formatCode>
                <c:ptCount val="28"/>
                <c:pt idx="0">
                  <c:v>0</c:v>
                </c:pt>
                <c:pt idx="1">
                  <c:v>1810</c:v>
                </c:pt>
                <c:pt idx="2">
                  <c:v>4160</c:v>
                </c:pt>
                <c:pt idx="3">
                  <c:v>6880</c:v>
                </c:pt>
                <c:pt idx="4">
                  <c:v>9220</c:v>
                </c:pt>
                <c:pt idx="5">
                  <c:v>12330</c:v>
                </c:pt>
                <c:pt idx="6">
                  <c:v>13690</c:v>
                </c:pt>
                <c:pt idx="7">
                  <c:v>16790</c:v>
                </c:pt>
                <c:pt idx="8">
                  <c:v>19120</c:v>
                </c:pt>
                <c:pt idx="9">
                  <c:v>21650</c:v>
                </c:pt>
                <c:pt idx="10">
                  <c:v>23390</c:v>
                </c:pt>
                <c:pt idx="11">
                  <c:v>26500</c:v>
                </c:pt>
                <c:pt idx="12">
                  <c:v>28820</c:v>
                </c:pt>
                <c:pt idx="13">
                  <c:v>31730</c:v>
                </c:pt>
                <c:pt idx="14">
                  <c:v>33860</c:v>
                </c:pt>
                <c:pt idx="15">
                  <c:v>36390</c:v>
                </c:pt>
                <c:pt idx="16">
                  <c:v>38130</c:v>
                </c:pt>
                <c:pt idx="17">
                  <c:v>40850</c:v>
                </c:pt>
                <c:pt idx="18">
                  <c:v>42790</c:v>
                </c:pt>
                <c:pt idx="19">
                  <c:v>45310</c:v>
                </c:pt>
                <c:pt idx="20">
                  <c:v>47760</c:v>
                </c:pt>
                <c:pt idx="21">
                  <c:v>48000</c:v>
                </c:pt>
                <c:pt idx="22">
                  <c:v>52000</c:v>
                </c:pt>
                <c:pt idx="23">
                  <c:v>56000</c:v>
                </c:pt>
                <c:pt idx="24">
                  <c:v>60000</c:v>
                </c:pt>
                <c:pt idx="25">
                  <c:v>64000</c:v>
                </c:pt>
                <c:pt idx="26">
                  <c:v>68000</c:v>
                </c:pt>
                <c:pt idx="27">
                  <c:v>70000</c:v>
                </c:pt>
              </c:numCache>
            </c:numRef>
          </c:xVal>
          <c:yVal>
            <c:numRef>
              <c:f>'Input 1_ Calculation Sheet'!$H$46:$H$73</c:f>
              <c:numCache>
                <c:formatCode>0.000</c:formatCode>
                <c:ptCount val="28"/>
                <c:pt idx="0">
                  <c:v>0</c:v>
                </c:pt>
                <c:pt idx="1">
                  <c:v>1.0146999999999999</c:v>
                </c:pt>
                <c:pt idx="2">
                  <c:v>1.4873000000000001</c:v>
                </c:pt>
                <c:pt idx="3">
                  <c:v>1.7848999999999999</c:v>
                </c:pt>
                <c:pt idx="4">
                  <c:v>2.0125000000000002</c:v>
                </c:pt>
                <c:pt idx="5">
                  <c:v>2.2576999999999998</c:v>
                </c:pt>
                <c:pt idx="6">
                  <c:v>2.3803000000000001</c:v>
                </c:pt>
                <c:pt idx="7">
                  <c:v>2.573</c:v>
                </c:pt>
                <c:pt idx="8">
                  <c:v>2.6956000000000002</c:v>
                </c:pt>
                <c:pt idx="9">
                  <c:v>2.8708</c:v>
                </c:pt>
                <c:pt idx="10">
                  <c:v>2.9584000000000001</c:v>
                </c:pt>
                <c:pt idx="11">
                  <c:v>3.1160999999999999</c:v>
                </c:pt>
                <c:pt idx="12">
                  <c:v>3.2212999999999998</c:v>
                </c:pt>
                <c:pt idx="13">
                  <c:v>3.3614999999999999</c:v>
                </c:pt>
                <c:pt idx="14">
                  <c:v>3.4317000000000002</c:v>
                </c:pt>
                <c:pt idx="15">
                  <c:v>3.5893000000000002</c:v>
                </c:pt>
                <c:pt idx="16">
                  <c:v>3.6419999999999999</c:v>
                </c:pt>
                <c:pt idx="17">
                  <c:v>3.7471999999999999</c:v>
                </c:pt>
                <c:pt idx="18">
                  <c:v>3.8523000000000001</c:v>
                </c:pt>
                <c:pt idx="19">
                  <c:v>3.98</c:v>
                </c:pt>
                <c:pt idx="20">
                  <c:v>4.08</c:v>
                </c:pt>
                <c:pt idx="21">
                  <c:v>4.0999999999999996</c:v>
                </c:pt>
                <c:pt idx="22">
                  <c:v>4.2679999999999998</c:v>
                </c:pt>
                <c:pt idx="23">
                  <c:v>4.4420000000000002</c:v>
                </c:pt>
                <c:pt idx="24">
                  <c:v>4.556</c:v>
                </c:pt>
                <c:pt idx="25">
                  <c:v>4.6900000000000004</c:v>
                </c:pt>
                <c:pt idx="26">
                  <c:v>4.8840000000000003</c:v>
                </c:pt>
                <c:pt idx="27">
                  <c:v>4.968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B3-4213-8929-9F0890C40179}"/>
            </c:ext>
          </c:extLst>
        </c:ser>
        <c:ser>
          <c:idx val="1"/>
          <c:order val="1"/>
          <c:tx>
            <c:strRef>
              <c:f>'Input 1_ Calculation Sheet'!$I$45</c:f>
              <c:strCache>
                <c:ptCount val="1"/>
                <c:pt idx="0">
                  <c:v>HR degradation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'Input 1_ Calculation Sheet'!$G$46:$G$73</c:f>
              <c:numCache>
                <c:formatCode>General</c:formatCode>
                <c:ptCount val="28"/>
                <c:pt idx="0">
                  <c:v>0</c:v>
                </c:pt>
                <c:pt idx="1">
                  <c:v>1810</c:v>
                </c:pt>
                <c:pt idx="2">
                  <c:v>4160</c:v>
                </c:pt>
                <c:pt idx="3">
                  <c:v>6880</c:v>
                </c:pt>
                <c:pt idx="4">
                  <c:v>9220</c:v>
                </c:pt>
                <c:pt idx="5">
                  <c:v>12330</c:v>
                </c:pt>
                <c:pt idx="6">
                  <c:v>13690</c:v>
                </c:pt>
                <c:pt idx="7">
                  <c:v>16790</c:v>
                </c:pt>
                <c:pt idx="8">
                  <c:v>19120</c:v>
                </c:pt>
                <c:pt idx="9">
                  <c:v>21650</c:v>
                </c:pt>
                <c:pt idx="10">
                  <c:v>23390</c:v>
                </c:pt>
                <c:pt idx="11">
                  <c:v>26500</c:v>
                </c:pt>
                <c:pt idx="12">
                  <c:v>28820</c:v>
                </c:pt>
                <c:pt idx="13">
                  <c:v>31730</c:v>
                </c:pt>
                <c:pt idx="14">
                  <c:v>33860</c:v>
                </c:pt>
                <c:pt idx="15">
                  <c:v>36390</c:v>
                </c:pt>
                <c:pt idx="16">
                  <c:v>38130</c:v>
                </c:pt>
                <c:pt idx="17">
                  <c:v>40850</c:v>
                </c:pt>
                <c:pt idx="18">
                  <c:v>42790</c:v>
                </c:pt>
                <c:pt idx="19">
                  <c:v>45310</c:v>
                </c:pt>
                <c:pt idx="20">
                  <c:v>47760</c:v>
                </c:pt>
                <c:pt idx="21">
                  <c:v>48000</c:v>
                </c:pt>
                <c:pt idx="22">
                  <c:v>52000</c:v>
                </c:pt>
                <c:pt idx="23">
                  <c:v>56000</c:v>
                </c:pt>
                <c:pt idx="24">
                  <c:v>60000</c:v>
                </c:pt>
                <c:pt idx="25">
                  <c:v>64000</c:v>
                </c:pt>
                <c:pt idx="26">
                  <c:v>68000</c:v>
                </c:pt>
                <c:pt idx="27">
                  <c:v>70000</c:v>
                </c:pt>
              </c:numCache>
            </c:numRef>
          </c:xVal>
          <c:yVal>
            <c:numRef>
              <c:f>'Input 1_ Calculation Sheet'!$I$46:$I$73</c:f>
              <c:numCache>
                <c:formatCode>0.000</c:formatCode>
                <c:ptCount val="28"/>
                <c:pt idx="0">
                  <c:v>0</c:v>
                </c:pt>
                <c:pt idx="1">
                  <c:v>0.24540000000000001</c:v>
                </c:pt>
                <c:pt idx="2">
                  <c:v>0.47339999999999999</c:v>
                </c:pt>
                <c:pt idx="3">
                  <c:v>0.66659999999999997</c:v>
                </c:pt>
                <c:pt idx="4">
                  <c:v>0.71970000000000001</c:v>
                </c:pt>
                <c:pt idx="5">
                  <c:v>0.86029999999999995</c:v>
                </c:pt>
                <c:pt idx="6">
                  <c:v>0.96589999999999998</c:v>
                </c:pt>
                <c:pt idx="7">
                  <c:v>1.0714999999999999</c:v>
                </c:pt>
                <c:pt idx="8">
                  <c:v>1.1595</c:v>
                </c:pt>
                <c:pt idx="9">
                  <c:v>1.2652000000000001</c:v>
                </c:pt>
                <c:pt idx="10">
                  <c:v>1.3357000000000001</c:v>
                </c:pt>
                <c:pt idx="11">
                  <c:v>1.4415</c:v>
                </c:pt>
                <c:pt idx="12">
                  <c:v>1.512</c:v>
                </c:pt>
                <c:pt idx="13">
                  <c:v>1.6353</c:v>
                </c:pt>
                <c:pt idx="14">
                  <c:v>1.7058</c:v>
                </c:pt>
                <c:pt idx="15">
                  <c:v>1.7765</c:v>
                </c:pt>
                <c:pt idx="16">
                  <c:v>1.8821000000000001</c:v>
                </c:pt>
                <c:pt idx="17">
                  <c:v>1.9702</c:v>
                </c:pt>
                <c:pt idx="18">
                  <c:v>2.0407999999999999</c:v>
                </c:pt>
                <c:pt idx="19">
                  <c:v>2.1638000000000002</c:v>
                </c:pt>
                <c:pt idx="20">
                  <c:v>2.2000000000000002</c:v>
                </c:pt>
                <c:pt idx="21">
                  <c:v>2.2521</c:v>
                </c:pt>
                <c:pt idx="22">
                  <c:v>2.3420999999999998</c:v>
                </c:pt>
                <c:pt idx="23">
                  <c:v>2.4320999999999997</c:v>
                </c:pt>
                <c:pt idx="24">
                  <c:v>2.5220999999999996</c:v>
                </c:pt>
                <c:pt idx="25">
                  <c:v>2.6120999999999994</c:v>
                </c:pt>
                <c:pt idx="26">
                  <c:v>2.7020999999999993</c:v>
                </c:pt>
                <c:pt idx="27">
                  <c:v>2.7920999999999991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B3-4213-8929-9F0890C40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756192"/>
        <c:axId val="839758160"/>
      </c:scatterChart>
      <c:valAx>
        <c:axId val="839756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758160"/>
        <c:crosses val="autoZero"/>
        <c:crossBetween val="midCat"/>
      </c:valAx>
      <c:valAx>
        <c:axId val="83975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756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After 1st MI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'Input 1_ Calculation Sheet'!$G$75:$G$102</c:f>
              <c:numCache>
                <c:formatCode>General</c:formatCode>
                <c:ptCount val="28"/>
                <c:pt idx="0">
                  <c:v>0</c:v>
                </c:pt>
                <c:pt idx="1">
                  <c:v>2010</c:v>
                </c:pt>
                <c:pt idx="2">
                  <c:v>4740</c:v>
                </c:pt>
                <c:pt idx="3">
                  <c:v>7650</c:v>
                </c:pt>
                <c:pt idx="4">
                  <c:v>9790</c:v>
                </c:pt>
                <c:pt idx="5">
                  <c:v>12120</c:v>
                </c:pt>
                <c:pt idx="6">
                  <c:v>14450</c:v>
                </c:pt>
                <c:pt idx="7">
                  <c:v>17370</c:v>
                </c:pt>
                <c:pt idx="8">
                  <c:v>19310</c:v>
                </c:pt>
                <c:pt idx="9">
                  <c:v>21840</c:v>
                </c:pt>
                <c:pt idx="10">
                  <c:v>24360</c:v>
                </c:pt>
                <c:pt idx="11">
                  <c:v>26690</c:v>
                </c:pt>
                <c:pt idx="12">
                  <c:v>29400</c:v>
                </c:pt>
                <c:pt idx="13">
                  <c:v>31540</c:v>
                </c:pt>
                <c:pt idx="14">
                  <c:v>33480</c:v>
                </c:pt>
                <c:pt idx="15">
                  <c:v>36380</c:v>
                </c:pt>
                <c:pt idx="16">
                  <c:v>38710</c:v>
                </c:pt>
                <c:pt idx="17">
                  <c:v>41230</c:v>
                </c:pt>
                <c:pt idx="18">
                  <c:v>43360</c:v>
                </c:pt>
                <c:pt idx="19">
                  <c:v>45880</c:v>
                </c:pt>
                <c:pt idx="20">
                  <c:v>47770</c:v>
                </c:pt>
                <c:pt idx="21">
                  <c:v>48000</c:v>
                </c:pt>
                <c:pt idx="22">
                  <c:v>52000</c:v>
                </c:pt>
                <c:pt idx="23">
                  <c:v>56000</c:v>
                </c:pt>
                <c:pt idx="24">
                  <c:v>60000</c:v>
                </c:pt>
                <c:pt idx="25">
                  <c:v>64000</c:v>
                </c:pt>
                <c:pt idx="26">
                  <c:v>68000</c:v>
                </c:pt>
                <c:pt idx="27">
                  <c:v>70000</c:v>
                </c:pt>
              </c:numCache>
            </c:numRef>
          </c:xVal>
          <c:yVal>
            <c:numRef>
              <c:f>'Input 1_ Calculation Sheet'!$H$75:$H$102</c:f>
              <c:numCache>
                <c:formatCode>0.000</c:formatCode>
                <c:ptCount val="28"/>
                <c:pt idx="0">
                  <c:v>2.1690807000000012</c:v>
                </c:pt>
                <c:pt idx="1">
                  <c:v>2.3502807000000012</c:v>
                </c:pt>
                <c:pt idx="2">
                  <c:v>2.6654807000000016</c:v>
                </c:pt>
                <c:pt idx="3">
                  <c:v>2.8755807000000013</c:v>
                </c:pt>
                <c:pt idx="4">
                  <c:v>3.0507807000000016</c:v>
                </c:pt>
                <c:pt idx="5">
                  <c:v>3.2433807000000012</c:v>
                </c:pt>
                <c:pt idx="6">
                  <c:v>3.3834807000000016</c:v>
                </c:pt>
                <c:pt idx="7">
                  <c:v>3.5936807000000015</c:v>
                </c:pt>
                <c:pt idx="8">
                  <c:v>3.7337807000000014</c:v>
                </c:pt>
                <c:pt idx="9">
                  <c:v>3.9089807000000012</c:v>
                </c:pt>
                <c:pt idx="10">
                  <c:v>4.0316807000000008</c:v>
                </c:pt>
                <c:pt idx="11">
                  <c:v>4.1717807000000011</c:v>
                </c:pt>
                <c:pt idx="12">
                  <c:v>4.259480700000001</c:v>
                </c:pt>
                <c:pt idx="13">
                  <c:v>4.4171807000000012</c:v>
                </c:pt>
                <c:pt idx="14">
                  <c:v>4.5047807000000013</c:v>
                </c:pt>
                <c:pt idx="15">
                  <c:v>4.6099807000000013</c:v>
                </c:pt>
                <c:pt idx="16">
                  <c:v>4.6976807000000012</c:v>
                </c:pt>
                <c:pt idx="17">
                  <c:v>4.785380700000001</c:v>
                </c:pt>
                <c:pt idx="18">
                  <c:v>4.8730807000000009</c:v>
                </c:pt>
                <c:pt idx="19">
                  <c:v>4.9606807000000011</c:v>
                </c:pt>
                <c:pt idx="20">
                  <c:v>5.0121807000000009</c:v>
                </c:pt>
                <c:pt idx="21">
                  <c:v>5.0690807000000015</c:v>
                </c:pt>
                <c:pt idx="22">
                  <c:v>5.179080700000001</c:v>
                </c:pt>
                <c:pt idx="23">
                  <c:v>5.3290807000000013</c:v>
                </c:pt>
                <c:pt idx="24">
                  <c:v>5.4490807000000014</c:v>
                </c:pt>
                <c:pt idx="25">
                  <c:v>5.5590807000000018</c:v>
                </c:pt>
                <c:pt idx="26">
                  <c:v>5.6690807000000012</c:v>
                </c:pt>
                <c:pt idx="27">
                  <c:v>5.7590807000000011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1A-4889-A20A-C90186296F4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'Input 1_ Calculation Sheet'!$G$75:$G$102</c:f>
              <c:numCache>
                <c:formatCode>General</c:formatCode>
                <c:ptCount val="28"/>
                <c:pt idx="0">
                  <c:v>0</c:v>
                </c:pt>
                <c:pt idx="1">
                  <c:v>2010</c:v>
                </c:pt>
                <c:pt idx="2">
                  <c:v>4740</c:v>
                </c:pt>
                <c:pt idx="3">
                  <c:v>7650</c:v>
                </c:pt>
                <c:pt idx="4">
                  <c:v>9790</c:v>
                </c:pt>
                <c:pt idx="5">
                  <c:v>12120</c:v>
                </c:pt>
                <c:pt idx="6">
                  <c:v>14450</c:v>
                </c:pt>
                <c:pt idx="7">
                  <c:v>17370</c:v>
                </c:pt>
                <c:pt idx="8">
                  <c:v>19310</c:v>
                </c:pt>
                <c:pt idx="9">
                  <c:v>21840</c:v>
                </c:pt>
                <c:pt idx="10">
                  <c:v>24360</c:v>
                </c:pt>
                <c:pt idx="11">
                  <c:v>26690</c:v>
                </c:pt>
                <c:pt idx="12">
                  <c:v>29400</c:v>
                </c:pt>
                <c:pt idx="13">
                  <c:v>31540</c:v>
                </c:pt>
                <c:pt idx="14">
                  <c:v>33480</c:v>
                </c:pt>
                <c:pt idx="15">
                  <c:v>36380</c:v>
                </c:pt>
                <c:pt idx="16">
                  <c:v>38710</c:v>
                </c:pt>
                <c:pt idx="17">
                  <c:v>41230</c:v>
                </c:pt>
                <c:pt idx="18">
                  <c:v>43360</c:v>
                </c:pt>
                <c:pt idx="19">
                  <c:v>45880</c:v>
                </c:pt>
                <c:pt idx="20">
                  <c:v>47770</c:v>
                </c:pt>
                <c:pt idx="21">
                  <c:v>48000</c:v>
                </c:pt>
                <c:pt idx="22">
                  <c:v>52000</c:v>
                </c:pt>
                <c:pt idx="23">
                  <c:v>56000</c:v>
                </c:pt>
                <c:pt idx="24">
                  <c:v>60000</c:v>
                </c:pt>
                <c:pt idx="25">
                  <c:v>64000</c:v>
                </c:pt>
                <c:pt idx="26">
                  <c:v>68000</c:v>
                </c:pt>
                <c:pt idx="27">
                  <c:v>70000</c:v>
                </c:pt>
              </c:numCache>
            </c:numRef>
          </c:xVal>
          <c:yVal>
            <c:numRef>
              <c:f>'Input 1_ Calculation Sheet'!$I$75:$I$102</c:f>
              <c:numCache>
                <c:formatCode>0.000</c:formatCode>
                <c:ptCount val="28"/>
                <c:pt idx="0">
                  <c:v>0.70137949999999938</c:v>
                </c:pt>
                <c:pt idx="1">
                  <c:v>0.96747949999999938</c:v>
                </c:pt>
                <c:pt idx="2">
                  <c:v>1.0729794999999993</c:v>
                </c:pt>
                <c:pt idx="3">
                  <c:v>1.1785794999999992</c:v>
                </c:pt>
                <c:pt idx="4">
                  <c:v>1.2841794999999991</c:v>
                </c:pt>
                <c:pt idx="5">
                  <c:v>1.4246794999999992</c:v>
                </c:pt>
                <c:pt idx="6">
                  <c:v>1.5477794999999992</c:v>
                </c:pt>
                <c:pt idx="7">
                  <c:v>1.6358794999999993</c:v>
                </c:pt>
                <c:pt idx="8">
                  <c:v>1.7940794999999992</c:v>
                </c:pt>
                <c:pt idx="9">
                  <c:v>1.8997794999999991</c:v>
                </c:pt>
                <c:pt idx="10">
                  <c:v>1.9529794999999992</c:v>
                </c:pt>
                <c:pt idx="11">
                  <c:v>2.1282794999999992</c:v>
                </c:pt>
                <c:pt idx="12">
                  <c:v>2.2164794999999993</c:v>
                </c:pt>
                <c:pt idx="13">
                  <c:v>2.3045794999999996</c:v>
                </c:pt>
                <c:pt idx="14">
                  <c:v>2.4101794999999995</c:v>
                </c:pt>
                <c:pt idx="15">
                  <c:v>2.4459794999999995</c:v>
                </c:pt>
                <c:pt idx="16">
                  <c:v>2.5165794999999993</c:v>
                </c:pt>
                <c:pt idx="17">
                  <c:v>2.6046794999999996</c:v>
                </c:pt>
                <c:pt idx="18">
                  <c:v>2.6226794999999994</c:v>
                </c:pt>
                <c:pt idx="19">
                  <c:v>2.7107794999999992</c:v>
                </c:pt>
                <c:pt idx="20">
                  <c:v>2.8013794999999995</c:v>
                </c:pt>
                <c:pt idx="21">
                  <c:v>2.8043794999999996</c:v>
                </c:pt>
                <c:pt idx="22">
                  <c:v>2.9369394999999998</c:v>
                </c:pt>
                <c:pt idx="23">
                  <c:v>3.0294995</c:v>
                </c:pt>
                <c:pt idx="24">
                  <c:v>3.1220595000000002</c:v>
                </c:pt>
                <c:pt idx="25">
                  <c:v>3.2146195000000004</c:v>
                </c:pt>
                <c:pt idx="26">
                  <c:v>3.3071795000000006</c:v>
                </c:pt>
                <c:pt idx="27">
                  <c:v>3.3997395000000008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1A-4889-A20A-C90186296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862296"/>
        <c:axId val="925860656"/>
      </c:scatterChart>
      <c:valAx>
        <c:axId val="925862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5860656"/>
        <c:crosses val="autoZero"/>
        <c:crossBetween val="midCat"/>
      </c:valAx>
      <c:valAx>
        <c:axId val="92586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5862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After 2nd MI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'Input 1_ Calculation Sheet'!$G$104:$G$120</c:f>
              <c:numCache>
                <c:formatCode>General</c:formatCode>
                <c:ptCount val="17"/>
                <c:pt idx="0">
                  <c:v>0</c:v>
                </c:pt>
                <c:pt idx="1">
                  <c:v>2780</c:v>
                </c:pt>
                <c:pt idx="2">
                  <c:v>3960</c:v>
                </c:pt>
                <c:pt idx="3">
                  <c:v>8810</c:v>
                </c:pt>
                <c:pt idx="4">
                  <c:v>12500</c:v>
                </c:pt>
                <c:pt idx="5">
                  <c:v>18510</c:v>
                </c:pt>
                <c:pt idx="6">
                  <c:v>24330</c:v>
                </c:pt>
                <c:pt idx="7">
                  <c:v>30740</c:v>
                </c:pt>
                <c:pt idx="8">
                  <c:v>36170</c:v>
                </c:pt>
                <c:pt idx="9">
                  <c:v>40630</c:v>
                </c:pt>
                <c:pt idx="10">
                  <c:v>43150</c:v>
                </c:pt>
                <c:pt idx="11">
                  <c:v>47850</c:v>
                </c:pt>
                <c:pt idx="12">
                  <c:v>48000</c:v>
                </c:pt>
                <c:pt idx="13">
                  <c:v>55000</c:v>
                </c:pt>
                <c:pt idx="14">
                  <c:v>60000</c:v>
                </c:pt>
                <c:pt idx="15">
                  <c:v>65000</c:v>
                </c:pt>
                <c:pt idx="16">
                  <c:v>70000</c:v>
                </c:pt>
              </c:numCache>
            </c:numRef>
          </c:xVal>
          <c:yVal>
            <c:numRef>
              <c:f>'Input 1_ Calculation Sheet'!$H$104:$H$120</c:f>
              <c:numCache>
                <c:formatCode>0.000</c:formatCode>
                <c:ptCount val="17"/>
                <c:pt idx="0">
                  <c:v>0.8921511334763963</c:v>
                </c:pt>
                <c:pt idx="1">
                  <c:v>1.2775511334763965</c:v>
                </c:pt>
                <c:pt idx="2">
                  <c:v>1.4700511334763964</c:v>
                </c:pt>
                <c:pt idx="3">
                  <c:v>1.7853511334763965</c:v>
                </c:pt>
                <c:pt idx="4">
                  <c:v>2.0131511334763963</c:v>
                </c:pt>
                <c:pt idx="5">
                  <c:v>2.3110511334763966</c:v>
                </c:pt>
                <c:pt idx="6">
                  <c:v>2.6089511334763964</c:v>
                </c:pt>
                <c:pt idx="7">
                  <c:v>2.9943511334763961</c:v>
                </c:pt>
                <c:pt idx="8">
                  <c:v>3.2222511334763961</c:v>
                </c:pt>
                <c:pt idx="9">
                  <c:v>3.4500511334763964</c:v>
                </c:pt>
                <c:pt idx="10">
                  <c:v>3.5552511334763963</c:v>
                </c:pt>
                <c:pt idx="11">
                  <c:v>3.7421511334763968</c:v>
                </c:pt>
                <c:pt idx="12">
                  <c:v>3.7921511334763967</c:v>
                </c:pt>
                <c:pt idx="13">
                  <c:v>4.0121511334763964</c:v>
                </c:pt>
                <c:pt idx="14">
                  <c:v>4.2321511334763962</c:v>
                </c:pt>
                <c:pt idx="15">
                  <c:v>4.4521511334763968</c:v>
                </c:pt>
                <c:pt idx="16">
                  <c:v>4.6721511334763965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C3-4FBB-A776-A36D9B399C75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'Input 1_ Calculation Sheet'!$G$104:$G$120</c:f>
              <c:numCache>
                <c:formatCode>General</c:formatCode>
                <c:ptCount val="17"/>
                <c:pt idx="0">
                  <c:v>0</c:v>
                </c:pt>
                <c:pt idx="1">
                  <c:v>2780</c:v>
                </c:pt>
                <c:pt idx="2">
                  <c:v>3960</c:v>
                </c:pt>
                <c:pt idx="3">
                  <c:v>8810</c:v>
                </c:pt>
                <c:pt idx="4">
                  <c:v>12500</c:v>
                </c:pt>
                <c:pt idx="5">
                  <c:v>18510</c:v>
                </c:pt>
                <c:pt idx="6">
                  <c:v>24330</c:v>
                </c:pt>
                <c:pt idx="7">
                  <c:v>30740</c:v>
                </c:pt>
                <c:pt idx="8">
                  <c:v>36170</c:v>
                </c:pt>
                <c:pt idx="9">
                  <c:v>40630</c:v>
                </c:pt>
                <c:pt idx="10">
                  <c:v>43150</c:v>
                </c:pt>
                <c:pt idx="11">
                  <c:v>47850</c:v>
                </c:pt>
                <c:pt idx="12">
                  <c:v>48000</c:v>
                </c:pt>
                <c:pt idx="13">
                  <c:v>55000</c:v>
                </c:pt>
                <c:pt idx="14">
                  <c:v>60000</c:v>
                </c:pt>
                <c:pt idx="15">
                  <c:v>65000</c:v>
                </c:pt>
                <c:pt idx="16">
                  <c:v>70000</c:v>
                </c:pt>
              </c:numCache>
            </c:numRef>
          </c:xVal>
          <c:yVal>
            <c:numRef>
              <c:f>'Input 1_ Calculation Sheet'!$I$104:$I$120</c:f>
              <c:numCache>
                <c:formatCode>0.000</c:formatCode>
                <c:ptCount val="17"/>
                <c:pt idx="0">
                  <c:v>-0.13246796351931378</c:v>
                </c:pt>
                <c:pt idx="1">
                  <c:v>0.20683203648068615</c:v>
                </c:pt>
                <c:pt idx="2">
                  <c:v>0.36543203648068623</c:v>
                </c:pt>
                <c:pt idx="3">
                  <c:v>0.54143203648068616</c:v>
                </c:pt>
                <c:pt idx="4">
                  <c:v>0.8052320364806862</c:v>
                </c:pt>
                <c:pt idx="5">
                  <c:v>1.1042320364806861</c:v>
                </c:pt>
                <c:pt idx="6">
                  <c:v>1.3157320364806862</c:v>
                </c:pt>
                <c:pt idx="7">
                  <c:v>1.5274320364806862</c:v>
                </c:pt>
                <c:pt idx="8">
                  <c:v>1.6861320364806862</c:v>
                </c:pt>
                <c:pt idx="9">
                  <c:v>1.7675320364806861</c:v>
                </c:pt>
                <c:pt idx="10">
                  <c:v>1.8475320364806862</c:v>
                </c:pt>
                <c:pt idx="11">
                  <c:v>1.9675320364806863</c:v>
                </c:pt>
                <c:pt idx="12">
                  <c:v>1.9675320364806863</c:v>
                </c:pt>
                <c:pt idx="13">
                  <c:v>2.1875320364806861</c:v>
                </c:pt>
                <c:pt idx="14">
                  <c:v>2.3175320364806864</c:v>
                </c:pt>
                <c:pt idx="15">
                  <c:v>2.4475320364806863</c:v>
                </c:pt>
                <c:pt idx="16">
                  <c:v>2.5775320364806862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C3-4FBB-A776-A36D9B399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6196888"/>
        <c:axId val="796197216"/>
      </c:scatterChart>
      <c:valAx>
        <c:axId val="796196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6197216"/>
        <c:crosses val="autoZero"/>
        <c:crossBetween val="midCat"/>
      </c:valAx>
      <c:valAx>
        <c:axId val="79619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6196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After 3rd MI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'Input 1_ Calculation Sheet'!$G$122:$G$137</c:f>
              <c:numCache>
                <c:formatCode>General</c:formatCode>
                <c:ptCount val="16"/>
                <c:pt idx="0">
                  <c:v>0</c:v>
                </c:pt>
                <c:pt idx="1">
                  <c:v>2960</c:v>
                </c:pt>
                <c:pt idx="2">
                  <c:v>5690</c:v>
                </c:pt>
                <c:pt idx="3">
                  <c:v>10150</c:v>
                </c:pt>
                <c:pt idx="4">
                  <c:v>14810</c:v>
                </c:pt>
                <c:pt idx="5">
                  <c:v>19470</c:v>
                </c:pt>
                <c:pt idx="6">
                  <c:v>24320</c:v>
                </c:pt>
                <c:pt idx="7">
                  <c:v>29170</c:v>
                </c:pt>
                <c:pt idx="8">
                  <c:v>33820</c:v>
                </c:pt>
                <c:pt idx="9">
                  <c:v>39060</c:v>
                </c:pt>
                <c:pt idx="10">
                  <c:v>43520</c:v>
                </c:pt>
                <c:pt idx="11">
                  <c:v>48000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</c:numCache>
            </c:numRef>
          </c:xVal>
          <c:yVal>
            <c:numRef>
              <c:f>'Input 1_ Calculation Sheet'!$H$122:$H$137</c:f>
              <c:numCache>
                <c:formatCode>0.000</c:formatCode>
                <c:ptCount val="16"/>
                <c:pt idx="0">
                  <c:v>2.2669283334763959</c:v>
                </c:pt>
                <c:pt idx="1">
                  <c:v>2.6290283334763962</c:v>
                </c:pt>
                <c:pt idx="2">
                  <c:v>2.9266283334763963</c:v>
                </c:pt>
                <c:pt idx="3">
                  <c:v>3.2069283334763963</c:v>
                </c:pt>
                <c:pt idx="4">
                  <c:v>3.4872283334763958</c:v>
                </c:pt>
                <c:pt idx="5">
                  <c:v>3.7675283334763963</c:v>
                </c:pt>
                <c:pt idx="6">
                  <c:v>4.0653283334763959</c:v>
                </c:pt>
                <c:pt idx="7">
                  <c:v>4.2582283334763957</c:v>
                </c:pt>
                <c:pt idx="8">
                  <c:v>4.503528333476396</c:v>
                </c:pt>
                <c:pt idx="9">
                  <c:v>4.7139283334763959</c:v>
                </c:pt>
                <c:pt idx="10">
                  <c:v>4.906728333476396</c:v>
                </c:pt>
                <c:pt idx="11">
                  <c:v>5.0646283334763957</c:v>
                </c:pt>
                <c:pt idx="12">
                  <c:v>5.2669283334763959</c:v>
                </c:pt>
                <c:pt idx="13">
                  <c:v>5.4669283334763961</c:v>
                </c:pt>
                <c:pt idx="14">
                  <c:v>5.6169283334763964</c:v>
                </c:pt>
                <c:pt idx="15">
                  <c:v>5.7169283334763961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58-484A-B9BA-1E5B6700486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'Input 1_ Calculation Sheet'!$G$122:$G$137</c:f>
              <c:numCache>
                <c:formatCode>General</c:formatCode>
                <c:ptCount val="16"/>
                <c:pt idx="0">
                  <c:v>0</c:v>
                </c:pt>
                <c:pt idx="1">
                  <c:v>2960</c:v>
                </c:pt>
                <c:pt idx="2">
                  <c:v>5690</c:v>
                </c:pt>
                <c:pt idx="3">
                  <c:v>10150</c:v>
                </c:pt>
                <c:pt idx="4">
                  <c:v>14810</c:v>
                </c:pt>
                <c:pt idx="5">
                  <c:v>19470</c:v>
                </c:pt>
                <c:pt idx="6">
                  <c:v>24320</c:v>
                </c:pt>
                <c:pt idx="7">
                  <c:v>29170</c:v>
                </c:pt>
                <c:pt idx="8">
                  <c:v>33820</c:v>
                </c:pt>
                <c:pt idx="9">
                  <c:v>39060</c:v>
                </c:pt>
                <c:pt idx="10">
                  <c:v>43520</c:v>
                </c:pt>
                <c:pt idx="11">
                  <c:v>48000</c:v>
                </c:pt>
                <c:pt idx="12">
                  <c:v>55000</c:v>
                </c:pt>
                <c:pt idx="13">
                  <c:v>60000</c:v>
                </c:pt>
                <c:pt idx="14">
                  <c:v>65000</c:v>
                </c:pt>
                <c:pt idx="15">
                  <c:v>70000</c:v>
                </c:pt>
              </c:numCache>
            </c:numRef>
          </c:xVal>
          <c:yVal>
            <c:numRef>
              <c:f>'Input 1_ Calculation Sheet'!$I$122:$I$137</c:f>
              <c:numCache>
                <c:formatCode>0.000</c:formatCode>
                <c:ptCount val="16"/>
                <c:pt idx="0">
                  <c:v>0.97444583648068628</c:v>
                </c:pt>
                <c:pt idx="1">
                  <c:v>1.2244458364806863</c:v>
                </c:pt>
                <c:pt idx="2">
                  <c:v>1.3519458364806862</c:v>
                </c:pt>
                <c:pt idx="3">
                  <c:v>1.5280458364806861</c:v>
                </c:pt>
                <c:pt idx="4">
                  <c:v>1.7916458364806864</c:v>
                </c:pt>
                <c:pt idx="5">
                  <c:v>1.9329458364806862</c:v>
                </c:pt>
                <c:pt idx="6">
                  <c:v>2.1616458364806861</c:v>
                </c:pt>
                <c:pt idx="7">
                  <c:v>2.3553458364806863</c:v>
                </c:pt>
                <c:pt idx="8">
                  <c:v>2.5841458364806864</c:v>
                </c:pt>
                <c:pt idx="9">
                  <c:v>2.7254458364806862</c:v>
                </c:pt>
                <c:pt idx="10">
                  <c:v>2.8666458364806862</c:v>
                </c:pt>
                <c:pt idx="11">
                  <c:v>2.9378458364806863</c:v>
                </c:pt>
                <c:pt idx="12">
                  <c:v>3.1744458364806865</c:v>
                </c:pt>
                <c:pt idx="13">
                  <c:v>3.3244458364806864</c:v>
                </c:pt>
                <c:pt idx="14">
                  <c:v>3.4944458364806859</c:v>
                </c:pt>
                <c:pt idx="15">
                  <c:v>3.614445836480686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58-484A-B9BA-1E5B670048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3382712"/>
        <c:axId val="823380416"/>
      </c:scatterChart>
      <c:valAx>
        <c:axId val="823382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3380416"/>
        <c:crosses val="autoZero"/>
        <c:crossBetween val="midCat"/>
      </c:valAx>
      <c:valAx>
        <c:axId val="82338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3382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Degradation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'Input 2_ Calculation Sheet'!$B$32</c:f>
              <c:strCache>
                <c:ptCount val="1"/>
                <c:pt idx="0">
                  <c:v>Output Degradation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'Input 2_ Calculation Sheet'!$A$33:$A$107</c:f>
              <c:numCache>
                <c:formatCode>General</c:formatCode>
                <c:ptCount val="75"/>
                <c:pt idx="0">
                  <c:v>0</c:v>
                </c:pt>
                <c:pt idx="1">
                  <c:v>1810</c:v>
                </c:pt>
                <c:pt idx="2">
                  <c:v>4160</c:v>
                </c:pt>
                <c:pt idx="3">
                  <c:v>6880</c:v>
                </c:pt>
                <c:pt idx="4">
                  <c:v>9220</c:v>
                </c:pt>
                <c:pt idx="5">
                  <c:v>12330</c:v>
                </c:pt>
                <c:pt idx="6">
                  <c:v>13690</c:v>
                </c:pt>
                <c:pt idx="7">
                  <c:v>16790</c:v>
                </c:pt>
                <c:pt idx="8">
                  <c:v>19120</c:v>
                </c:pt>
                <c:pt idx="9">
                  <c:v>21650</c:v>
                </c:pt>
                <c:pt idx="10">
                  <c:v>23390</c:v>
                </c:pt>
                <c:pt idx="11">
                  <c:v>26500</c:v>
                </c:pt>
                <c:pt idx="12">
                  <c:v>28820</c:v>
                </c:pt>
                <c:pt idx="13">
                  <c:v>31730</c:v>
                </c:pt>
                <c:pt idx="14">
                  <c:v>33860</c:v>
                </c:pt>
                <c:pt idx="15">
                  <c:v>36390</c:v>
                </c:pt>
                <c:pt idx="16">
                  <c:v>38130</c:v>
                </c:pt>
                <c:pt idx="17">
                  <c:v>40850</c:v>
                </c:pt>
                <c:pt idx="18">
                  <c:v>42790</c:v>
                </c:pt>
                <c:pt idx="19">
                  <c:v>45310</c:v>
                </c:pt>
                <c:pt idx="20">
                  <c:v>47760</c:v>
                </c:pt>
                <c:pt idx="21">
                  <c:v>48000</c:v>
                </c:pt>
                <c:pt idx="22">
                  <c:v>48000</c:v>
                </c:pt>
                <c:pt idx="23">
                  <c:v>48000</c:v>
                </c:pt>
                <c:pt idx="24">
                  <c:v>50010</c:v>
                </c:pt>
                <c:pt idx="25">
                  <c:v>52740</c:v>
                </c:pt>
                <c:pt idx="26">
                  <c:v>55650</c:v>
                </c:pt>
                <c:pt idx="27">
                  <c:v>57790</c:v>
                </c:pt>
                <c:pt idx="28">
                  <c:v>60120</c:v>
                </c:pt>
                <c:pt idx="29">
                  <c:v>62450</c:v>
                </c:pt>
                <c:pt idx="30">
                  <c:v>65370</c:v>
                </c:pt>
                <c:pt idx="31">
                  <c:v>67310</c:v>
                </c:pt>
                <c:pt idx="32">
                  <c:v>69840</c:v>
                </c:pt>
                <c:pt idx="33">
                  <c:v>72360</c:v>
                </c:pt>
                <c:pt idx="34">
                  <c:v>74690</c:v>
                </c:pt>
                <c:pt idx="35">
                  <c:v>77400</c:v>
                </c:pt>
                <c:pt idx="36">
                  <c:v>79540</c:v>
                </c:pt>
                <c:pt idx="37">
                  <c:v>81480</c:v>
                </c:pt>
                <c:pt idx="38">
                  <c:v>84380</c:v>
                </c:pt>
                <c:pt idx="39">
                  <c:v>86710</c:v>
                </c:pt>
                <c:pt idx="40">
                  <c:v>89230</c:v>
                </c:pt>
                <c:pt idx="41">
                  <c:v>91360</c:v>
                </c:pt>
                <c:pt idx="42">
                  <c:v>93880</c:v>
                </c:pt>
                <c:pt idx="43">
                  <c:v>95770</c:v>
                </c:pt>
                <c:pt idx="44">
                  <c:v>96000</c:v>
                </c:pt>
                <c:pt idx="45">
                  <c:v>96000</c:v>
                </c:pt>
                <c:pt idx="46">
                  <c:v>96000</c:v>
                </c:pt>
                <c:pt idx="47">
                  <c:v>98780</c:v>
                </c:pt>
                <c:pt idx="48">
                  <c:v>99960</c:v>
                </c:pt>
                <c:pt idx="49">
                  <c:v>104810</c:v>
                </c:pt>
                <c:pt idx="50">
                  <c:v>108500</c:v>
                </c:pt>
                <c:pt idx="51">
                  <c:v>114510</c:v>
                </c:pt>
                <c:pt idx="52">
                  <c:v>120330</c:v>
                </c:pt>
                <c:pt idx="53">
                  <c:v>126740</c:v>
                </c:pt>
                <c:pt idx="54">
                  <c:v>132170</c:v>
                </c:pt>
                <c:pt idx="55">
                  <c:v>136630</c:v>
                </c:pt>
                <c:pt idx="56">
                  <c:v>139150</c:v>
                </c:pt>
                <c:pt idx="57">
                  <c:v>143850</c:v>
                </c:pt>
                <c:pt idx="58">
                  <c:v>144000</c:v>
                </c:pt>
                <c:pt idx="59">
                  <c:v>144000</c:v>
                </c:pt>
                <c:pt idx="60">
                  <c:v>144000</c:v>
                </c:pt>
                <c:pt idx="61">
                  <c:v>146960</c:v>
                </c:pt>
                <c:pt idx="62">
                  <c:v>149690</c:v>
                </c:pt>
                <c:pt idx="63">
                  <c:v>154150</c:v>
                </c:pt>
                <c:pt idx="64">
                  <c:v>158810</c:v>
                </c:pt>
                <c:pt idx="65">
                  <c:v>163470</c:v>
                </c:pt>
                <c:pt idx="66">
                  <c:v>168320</c:v>
                </c:pt>
                <c:pt idx="67">
                  <c:v>173170</c:v>
                </c:pt>
                <c:pt idx="68">
                  <c:v>177820</c:v>
                </c:pt>
                <c:pt idx="69">
                  <c:v>183060</c:v>
                </c:pt>
                <c:pt idx="70">
                  <c:v>187520</c:v>
                </c:pt>
                <c:pt idx="71">
                  <c:v>192000</c:v>
                </c:pt>
                <c:pt idx="72">
                  <c:v>192000</c:v>
                </c:pt>
                <c:pt idx="73">
                  <c:v>192000</c:v>
                </c:pt>
                <c:pt idx="74">
                  <c:v>192000</c:v>
                </c:pt>
              </c:numCache>
            </c:numRef>
          </c:xVal>
          <c:yVal>
            <c:numRef>
              <c:f>'Input 2_ Calculation Sheet'!$B$33:$B$107</c:f>
              <c:numCache>
                <c:formatCode>0.000</c:formatCode>
                <c:ptCount val="75"/>
                <c:pt idx="0">
                  <c:v>0</c:v>
                </c:pt>
                <c:pt idx="1">
                  <c:v>1.0146999999999999</c:v>
                </c:pt>
                <c:pt idx="2">
                  <c:v>1.4873000000000001</c:v>
                </c:pt>
                <c:pt idx="3">
                  <c:v>1.7848999999999999</c:v>
                </c:pt>
                <c:pt idx="4">
                  <c:v>2.0125000000000002</c:v>
                </c:pt>
                <c:pt idx="5">
                  <c:v>2.2576999999999998</c:v>
                </c:pt>
                <c:pt idx="6">
                  <c:v>2.3803000000000001</c:v>
                </c:pt>
                <c:pt idx="7">
                  <c:v>2.573</c:v>
                </c:pt>
                <c:pt idx="8">
                  <c:v>2.6956000000000002</c:v>
                </c:pt>
                <c:pt idx="9">
                  <c:v>2.8708</c:v>
                </c:pt>
                <c:pt idx="10">
                  <c:v>2.9584000000000001</c:v>
                </c:pt>
                <c:pt idx="11">
                  <c:v>3.1160999999999999</c:v>
                </c:pt>
                <c:pt idx="12">
                  <c:v>3.2212999999999998</c:v>
                </c:pt>
                <c:pt idx="13">
                  <c:v>3.3614999999999999</c:v>
                </c:pt>
                <c:pt idx="14">
                  <c:v>3.4317000000000002</c:v>
                </c:pt>
                <c:pt idx="15">
                  <c:v>3.5893000000000002</c:v>
                </c:pt>
                <c:pt idx="16">
                  <c:v>3.6419999999999999</c:v>
                </c:pt>
                <c:pt idx="17">
                  <c:v>3.7471999999999999</c:v>
                </c:pt>
                <c:pt idx="18">
                  <c:v>3.8523000000000001</c:v>
                </c:pt>
                <c:pt idx="19">
                  <c:v>3.98</c:v>
                </c:pt>
                <c:pt idx="20">
                  <c:v>4.08</c:v>
                </c:pt>
                <c:pt idx="21">
                  <c:v>4.0999999999999996</c:v>
                </c:pt>
                <c:pt idx="22">
                  <c:v>3.7423000000000002</c:v>
                </c:pt>
                <c:pt idx="23">
                  <c:v>1.8</c:v>
                </c:pt>
                <c:pt idx="24">
                  <c:v>1.9812000000000001</c:v>
                </c:pt>
                <c:pt idx="25">
                  <c:v>2.2964000000000002</c:v>
                </c:pt>
                <c:pt idx="26">
                  <c:v>2.5065</c:v>
                </c:pt>
                <c:pt idx="27">
                  <c:v>2.6817000000000002</c:v>
                </c:pt>
                <c:pt idx="28">
                  <c:v>2.8742999999999999</c:v>
                </c:pt>
                <c:pt idx="29">
                  <c:v>3.0144000000000002</c:v>
                </c:pt>
                <c:pt idx="30">
                  <c:v>3.2246000000000001</c:v>
                </c:pt>
                <c:pt idx="31">
                  <c:v>3.3647</c:v>
                </c:pt>
                <c:pt idx="32">
                  <c:v>3.5398999999999998</c:v>
                </c:pt>
                <c:pt idx="33">
                  <c:v>3.6625999999999999</c:v>
                </c:pt>
                <c:pt idx="34">
                  <c:v>3.8027000000000002</c:v>
                </c:pt>
                <c:pt idx="35">
                  <c:v>3.8904000000000001</c:v>
                </c:pt>
                <c:pt idx="36">
                  <c:v>4.0480999999999998</c:v>
                </c:pt>
                <c:pt idx="37">
                  <c:v>4.1356999999999999</c:v>
                </c:pt>
                <c:pt idx="38">
                  <c:v>4.2408999999999999</c:v>
                </c:pt>
                <c:pt idx="39">
                  <c:v>4.3285999999999998</c:v>
                </c:pt>
                <c:pt idx="40">
                  <c:v>4.4162999999999997</c:v>
                </c:pt>
                <c:pt idx="41">
                  <c:v>4.5039999999999996</c:v>
                </c:pt>
                <c:pt idx="42">
                  <c:v>4.5915999999999997</c:v>
                </c:pt>
                <c:pt idx="43">
                  <c:v>4.6430999999999996</c:v>
                </c:pt>
                <c:pt idx="44">
                  <c:v>4.7</c:v>
                </c:pt>
                <c:pt idx="45">
                  <c:v>3</c:v>
                </c:pt>
                <c:pt idx="46">
                  <c:v>2.2999999999999998</c:v>
                </c:pt>
                <c:pt idx="47">
                  <c:v>2.6854</c:v>
                </c:pt>
                <c:pt idx="48">
                  <c:v>2.8778999999999999</c:v>
                </c:pt>
                <c:pt idx="49">
                  <c:v>3.1932</c:v>
                </c:pt>
                <c:pt idx="50">
                  <c:v>3.4209999999999998</c:v>
                </c:pt>
                <c:pt idx="51">
                  <c:v>3.7189000000000001</c:v>
                </c:pt>
                <c:pt idx="52">
                  <c:v>4.0167999999999999</c:v>
                </c:pt>
                <c:pt idx="53">
                  <c:v>4.4021999999999997</c:v>
                </c:pt>
                <c:pt idx="54">
                  <c:v>4.6300999999999997</c:v>
                </c:pt>
                <c:pt idx="55">
                  <c:v>4.8578999999999999</c:v>
                </c:pt>
                <c:pt idx="56">
                  <c:v>4.9630999999999998</c:v>
                </c:pt>
                <c:pt idx="57">
                  <c:v>5.15</c:v>
                </c:pt>
                <c:pt idx="58">
                  <c:v>5.2</c:v>
                </c:pt>
                <c:pt idx="59">
                  <c:v>4</c:v>
                </c:pt>
                <c:pt idx="60">
                  <c:v>2.8</c:v>
                </c:pt>
                <c:pt idx="61">
                  <c:v>3.1621000000000001</c:v>
                </c:pt>
                <c:pt idx="62">
                  <c:v>3.4597000000000002</c:v>
                </c:pt>
                <c:pt idx="63">
                  <c:v>3.74</c:v>
                </c:pt>
                <c:pt idx="64">
                  <c:v>4.0202999999999998</c:v>
                </c:pt>
                <c:pt idx="65">
                  <c:v>4.3006000000000002</c:v>
                </c:pt>
                <c:pt idx="66">
                  <c:v>4.5983999999999998</c:v>
                </c:pt>
                <c:pt idx="67">
                  <c:v>4.7912999999999997</c:v>
                </c:pt>
                <c:pt idx="68">
                  <c:v>5.0366</c:v>
                </c:pt>
                <c:pt idx="69">
                  <c:v>5.2469999999999999</c:v>
                </c:pt>
                <c:pt idx="70">
                  <c:v>5.4398</c:v>
                </c:pt>
                <c:pt idx="71">
                  <c:v>5.5976999999999997</c:v>
                </c:pt>
                <c:pt idx="72">
                  <c:v>5.2069999999999999</c:v>
                </c:pt>
                <c:pt idx="73">
                  <c:v>5.0030000000000001</c:v>
                </c:pt>
                <c:pt idx="74">
                  <c:v>3.2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D9-40DA-BA9F-FFA9068E8088}"/>
            </c:ext>
          </c:extLst>
        </c:ser>
        <c:ser>
          <c:idx val="1"/>
          <c:order val="1"/>
          <c:tx>
            <c:strRef>
              <c:f>'Input 2_ Calculation Sheet'!$C$32</c:f>
              <c:strCache>
                <c:ptCount val="1"/>
                <c:pt idx="0">
                  <c:v>HR degradation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'Input 2_ Calculation Sheet'!$A$33:$A$107</c:f>
              <c:numCache>
                <c:formatCode>General</c:formatCode>
                <c:ptCount val="75"/>
                <c:pt idx="0">
                  <c:v>0</c:v>
                </c:pt>
                <c:pt idx="1">
                  <c:v>1810</c:v>
                </c:pt>
                <c:pt idx="2">
                  <c:v>4160</c:v>
                </c:pt>
                <c:pt idx="3">
                  <c:v>6880</c:v>
                </c:pt>
                <c:pt idx="4">
                  <c:v>9220</c:v>
                </c:pt>
                <c:pt idx="5">
                  <c:v>12330</c:v>
                </c:pt>
                <c:pt idx="6">
                  <c:v>13690</c:v>
                </c:pt>
                <c:pt idx="7">
                  <c:v>16790</c:v>
                </c:pt>
                <c:pt idx="8">
                  <c:v>19120</c:v>
                </c:pt>
                <c:pt idx="9">
                  <c:v>21650</c:v>
                </c:pt>
                <c:pt idx="10">
                  <c:v>23390</c:v>
                </c:pt>
                <c:pt idx="11">
                  <c:v>26500</c:v>
                </c:pt>
                <c:pt idx="12">
                  <c:v>28820</c:v>
                </c:pt>
                <c:pt idx="13">
                  <c:v>31730</c:v>
                </c:pt>
                <c:pt idx="14">
                  <c:v>33860</c:v>
                </c:pt>
                <c:pt idx="15">
                  <c:v>36390</c:v>
                </c:pt>
                <c:pt idx="16">
                  <c:v>38130</c:v>
                </c:pt>
                <c:pt idx="17">
                  <c:v>40850</c:v>
                </c:pt>
                <c:pt idx="18">
                  <c:v>42790</c:v>
                </c:pt>
                <c:pt idx="19">
                  <c:v>45310</c:v>
                </c:pt>
                <c:pt idx="20">
                  <c:v>47760</c:v>
                </c:pt>
                <c:pt idx="21">
                  <c:v>48000</c:v>
                </c:pt>
                <c:pt idx="22">
                  <c:v>48000</c:v>
                </c:pt>
                <c:pt idx="23">
                  <c:v>48000</c:v>
                </c:pt>
                <c:pt idx="24">
                  <c:v>50010</c:v>
                </c:pt>
                <c:pt idx="25">
                  <c:v>52740</c:v>
                </c:pt>
                <c:pt idx="26">
                  <c:v>55650</c:v>
                </c:pt>
                <c:pt idx="27">
                  <c:v>57790</c:v>
                </c:pt>
                <c:pt idx="28">
                  <c:v>60120</c:v>
                </c:pt>
                <c:pt idx="29">
                  <c:v>62450</c:v>
                </c:pt>
                <c:pt idx="30">
                  <c:v>65370</c:v>
                </c:pt>
                <c:pt idx="31">
                  <c:v>67310</c:v>
                </c:pt>
                <c:pt idx="32">
                  <c:v>69840</c:v>
                </c:pt>
                <c:pt idx="33">
                  <c:v>72360</c:v>
                </c:pt>
                <c:pt idx="34">
                  <c:v>74690</c:v>
                </c:pt>
                <c:pt idx="35">
                  <c:v>77400</c:v>
                </c:pt>
                <c:pt idx="36">
                  <c:v>79540</c:v>
                </c:pt>
                <c:pt idx="37">
                  <c:v>81480</c:v>
                </c:pt>
                <c:pt idx="38">
                  <c:v>84380</c:v>
                </c:pt>
                <c:pt idx="39">
                  <c:v>86710</c:v>
                </c:pt>
                <c:pt idx="40">
                  <c:v>89230</c:v>
                </c:pt>
                <c:pt idx="41">
                  <c:v>91360</c:v>
                </c:pt>
                <c:pt idx="42">
                  <c:v>93880</c:v>
                </c:pt>
                <c:pt idx="43">
                  <c:v>95770</c:v>
                </c:pt>
                <c:pt idx="44">
                  <c:v>96000</c:v>
                </c:pt>
                <c:pt idx="45">
                  <c:v>96000</c:v>
                </c:pt>
                <c:pt idx="46">
                  <c:v>96000</c:v>
                </c:pt>
                <c:pt idx="47">
                  <c:v>98780</c:v>
                </c:pt>
                <c:pt idx="48">
                  <c:v>99960</c:v>
                </c:pt>
                <c:pt idx="49">
                  <c:v>104810</c:v>
                </c:pt>
                <c:pt idx="50">
                  <c:v>108500</c:v>
                </c:pt>
                <c:pt idx="51">
                  <c:v>114510</c:v>
                </c:pt>
                <c:pt idx="52">
                  <c:v>120330</c:v>
                </c:pt>
                <c:pt idx="53">
                  <c:v>126740</c:v>
                </c:pt>
                <c:pt idx="54">
                  <c:v>132170</c:v>
                </c:pt>
                <c:pt idx="55">
                  <c:v>136630</c:v>
                </c:pt>
                <c:pt idx="56">
                  <c:v>139150</c:v>
                </c:pt>
                <c:pt idx="57">
                  <c:v>143850</c:v>
                </c:pt>
                <c:pt idx="58">
                  <c:v>144000</c:v>
                </c:pt>
                <c:pt idx="59">
                  <c:v>144000</c:v>
                </c:pt>
                <c:pt idx="60">
                  <c:v>144000</c:v>
                </c:pt>
                <c:pt idx="61">
                  <c:v>146960</c:v>
                </c:pt>
                <c:pt idx="62">
                  <c:v>149690</c:v>
                </c:pt>
                <c:pt idx="63">
                  <c:v>154150</c:v>
                </c:pt>
                <c:pt idx="64">
                  <c:v>158810</c:v>
                </c:pt>
                <c:pt idx="65">
                  <c:v>163470</c:v>
                </c:pt>
                <c:pt idx="66">
                  <c:v>168320</c:v>
                </c:pt>
                <c:pt idx="67">
                  <c:v>173170</c:v>
                </c:pt>
                <c:pt idx="68">
                  <c:v>177820</c:v>
                </c:pt>
                <c:pt idx="69">
                  <c:v>183060</c:v>
                </c:pt>
                <c:pt idx="70">
                  <c:v>187520</c:v>
                </c:pt>
                <c:pt idx="71">
                  <c:v>192000</c:v>
                </c:pt>
                <c:pt idx="72">
                  <c:v>192000</c:v>
                </c:pt>
                <c:pt idx="73">
                  <c:v>192000</c:v>
                </c:pt>
                <c:pt idx="74">
                  <c:v>192000</c:v>
                </c:pt>
              </c:numCache>
            </c:numRef>
          </c:xVal>
          <c:yVal>
            <c:numRef>
              <c:f>'Input 2_ Calculation Sheet'!$C$33:$C$107</c:f>
              <c:numCache>
                <c:formatCode>0.000</c:formatCode>
                <c:ptCount val="75"/>
                <c:pt idx="0">
                  <c:v>0</c:v>
                </c:pt>
                <c:pt idx="1">
                  <c:v>0.24540000000000001</c:v>
                </c:pt>
                <c:pt idx="2">
                  <c:v>0.47339999999999999</c:v>
                </c:pt>
                <c:pt idx="3">
                  <c:v>0.66659999999999997</c:v>
                </c:pt>
                <c:pt idx="4">
                  <c:v>0.71977999999999998</c:v>
                </c:pt>
                <c:pt idx="5">
                  <c:v>0.86029999999999995</c:v>
                </c:pt>
                <c:pt idx="6">
                  <c:v>0.96589999999999998</c:v>
                </c:pt>
                <c:pt idx="7">
                  <c:v>1.0714999999999999</c:v>
                </c:pt>
                <c:pt idx="8">
                  <c:v>1.1595</c:v>
                </c:pt>
                <c:pt idx="9">
                  <c:v>1.2652000000000001</c:v>
                </c:pt>
                <c:pt idx="10">
                  <c:v>1.3357000000000001</c:v>
                </c:pt>
                <c:pt idx="11">
                  <c:v>1.4415</c:v>
                </c:pt>
                <c:pt idx="12">
                  <c:v>1.512</c:v>
                </c:pt>
                <c:pt idx="13">
                  <c:v>1.6353</c:v>
                </c:pt>
                <c:pt idx="14">
                  <c:v>1.7058</c:v>
                </c:pt>
                <c:pt idx="15">
                  <c:v>1.7765</c:v>
                </c:pt>
                <c:pt idx="16">
                  <c:v>1.8821000000000001</c:v>
                </c:pt>
                <c:pt idx="17">
                  <c:v>1.9702</c:v>
                </c:pt>
                <c:pt idx="18">
                  <c:v>2.0407999999999999</c:v>
                </c:pt>
                <c:pt idx="19">
                  <c:v>2.1638000000000002</c:v>
                </c:pt>
                <c:pt idx="20">
                  <c:v>2.2000000000000002</c:v>
                </c:pt>
                <c:pt idx="21">
                  <c:v>2.2521</c:v>
                </c:pt>
                <c:pt idx="22">
                  <c:v>1.5</c:v>
                </c:pt>
                <c:pt idx="23">
                  <c:v>0.5</c:v>
                </c:pt>
                <c:pt idx="24">
                  <c:v>0.7661</c:v>
                </c:pt>
                <c:pt idx="25">
                  <c:v>0.87160000000000004</c:v>
                </c:pt>
                <c:pt idx="26">
                  <c:v>0.97719999999999996</c:v>
                </c:pt>
                <c:pt idx="27">
                  <c:v>1.0828</c:v>
                </c:pt>
                <c:pt idx="28">
                  <c:v>1.2233000000000001</c:v>
                </c:pt>
                <c:pt idx="29">
                  <c:v>1.3464</c:v>
                </c:pt>
                <c:pt idx="30">
                  <c:v>1.4345000000000001</c:v>
                </c:pt>
                <c:pt idx="31">
                  <c:v>1.5927</c:v>
                </c:pt>
                <c:pt idx="32">
                  <c:v>1.6983999999999999</c:v>
                </c:pt>
                <c:pt idx="33">
                  <c:v>1.7516</c:v>
                </c:pt>
                <c:pt idx="34">
                  <c:v>1.9269000000000001</c:v>
                </c:pt>
                <c:pt idx="35">
                  <c:v>2.0150999999999999</c:v>
                </c:pt>
                <c:pt idx="36">
                  <c:v>2.1032000000000002</c:v>
                </c:pt>
                <c:pt idx="37">
                  <c:v>2.2088000000000001</c:v>
                </c:pt>
                <c:pt idx="38">
                  <c:v>2.2446000000000002</c:v>
                </c:pt>
                <c:pt idx="39">
                  <c:v>2.3151999999999999</c:v>
                </c:pt>
                <c:pt idx="40">
                  <c:v>2.4033000000000002</c:v>
                </c:pt>
                <c:pt idx="41">
                  <c:v>2.4213</c:v>
                </c:pt>
                <c:pt idx="42">
                  <c:v>2.5093999999999999</c:v>
                </c:pt>
                <c:pt idx="43">
                  <c:v>2.6</c:v>
                </c:pt>
                <c:pt idx="44">
                  <c:v>2.605</c:v>
                </c:pt>
                <c:pt idx="45">
                  <c:v>1</c:v>
                </c:pt>
                <c:pt idx="46">
                  <c:v>1</c:v>
                </c:pt>
                <c:pt idx="47">
                  <c:v>1.3392999999999999</c:v>
                </c:pt>
                <c:pt idx="48">
                  <c:v>1.4979</c:v>
                </c:pt>
                <c:pt idx="49">
                  <c:v>1.6738999999999999</c:v>
                </c:pt>
                <c:pt idx="50">
                  <c:v>1.9377</c:v>
                </c:pt>
                <c:pt idx="51">
                  <c:v>2.2366999999999999</c:v>
                </c:pt>
                <c:pt idx="52">
                  <c:v>2.4481999999999999</c:v>
                </c:pt>
                <c:pt idx="53">
                  <c:v>2.6598999999999999</c:v>
                </c:pt>
                <c:pt idx="54">
                  <c:v>2.8186</c:v>
                </c:pt>
                <c:pt idx="55">
                  <c:v>2.9</c:v>
                </c:pt>
                <c:pt idx="56">
                  <c:v>2.98</c:v>
                </c:pt>
                <c:pt idx="57">
                  <c:v>3.1</c:v>
                </c:pt>
                <c:pt idx="58">
                  <c:v>3.1</c:v>
                </c:pt>
                <c:pt idx="59">
                  <c:v>2</c:v>
                </c:pt>
                <c:pt idx="60">
                  <c:v>1.5</c:v>
                </c:pt>
                <c:pt idx="61">
                  <c:v>1.75</c:v>
                </c:pt>
                <c:pt idx="62">
                  <c:v>1.8774999999999999</c:v>
                </c:pt>
                <c:pt idx="63">
                  <c:v>2.0535999999999999</c:v>
                </c:pt>
                <c:pt idx="64">
                  <c:v>2.3172000000000001</c:v>
                </c:pt>
                <c:pt idx="65">
                  <c:v>2.4584999999999999</c:v>
                </c:pt>
                <c:pt idx="66">
                  <c:v>2.6871999999999998</c:v>
                </c:pt>
                <c:pt idx="67">
                  <c:v>2.8809</c:v>
                </c:pt>
                <c:pt idx="68">
                  <c:v>3.1097000000000001</c:v>
                </c:pt>
                <c:pt idx="69">
                  <c:v>3.2509999999999999</c:v>
                </c:pt>
                <c:pt idx="70">
                  <c:v>3.3921999999999999</c:v>
                </c:pt>
                <c:pt idx="71">
                  <c:v>3.4634</c:v>
                </c:pt>
                <c:pt idx="72">
                  <c:v>3</c:v>
                </c:pt>
                <c:pt idx="73">
                  <c:v>2</c:v>
                </c:pt>
                <c:pt idx="74">
                  <c:v>1.8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D9-40DA-BA9F-FFA9068E8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6078048"/>
        <c:axId val="1556081328"/>
      </c:scatterChart>
      <c:valAx>
        <c:axId val="1556078048"/>
        <c:scaling>
          <c:orientation val="minMax"/>
          <c:max val="2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Gt Fired Hours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081328"/>
        <c:crosses val="autoZero"/>
        <c:crossBetween val="midCat"/>
      </c:valAx>
      <c:valAx>
        <c:axId val="155608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Perfomance</a:t>
                </a:r>
                <a:r>
                  <a:rPr lang="en-US" baseline="0"/>
                  <a:t> Loss %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078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Before MI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'Input 2_ Calculation Sheet'!$H$45</c:f>
              <c:strCache>
                <c:ptCount val="1"/>
                <c:pt idx="0">
                  <c:v>Output Degradation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'Input 2_ Calculation Sheet'!$G$46:$G$73</c:f>
              <c:numCache>
                <c:formatCode>General</c:formatCode>
                <c:ptCount val="28"/>
                <c:pt idx="0">
                  <c:v>0</c:v>
                </c:pt>
                <c:pt idx="1">
                  <c:v>1810</c:v>
                </c:pt>
                <c:pt idx="2">
                  <c:v>4160</c:v>
                </c:pt>
                <c:pt idx="3">
                  <c:v>6880</c:v>
                </c:pt>
                <c:pt idx="4">
                  <c:v>9220</c:v>
                </c:pt>
                <c:pt idx="5">
                  <c:v>12330</c:v>
                </c:pt>
                <c:pt idx="6">
                  <c:v>13690</c:v>
                </c:pt>
                <c:pt idx="7">
                  <c:v>16790</c:v>
                </c:pt>
                <c:pt idx="8">
                  <c:v>19120</c:v>
                </c:pt>
                <c:pt idx="9">
                  <c:v>21650</c:v>
                </c:pt>
                <c:pt idx="10">
                  <c:v>23390</c:v>
                </c:pt>
                <c:pt idx="11">
                  <c:v>26500</c:v>
                </c:pt>
                <c:pt idx="12">
                  <c:v>28820</c:v>
                </c:pt>
                <c:pt idx="13">
                  <c:v>31730</c:v>
                </c:pt>
                <c:pt idx="14">
                  <c:v>33860</c:v>
                </c:pt>
                <c:pt idx="15">
                  <c:v>36390</c:v>
                </c:pt>
                <c:pt idx="16">
                  <c:v>38130</c:v>
                </c:pt>
                <c:pt idx="17">
                  <c:v>40850</c:v>
                </c:pt>
                <c:pt idx="18">
                  <c:v>42790</c:v>
                </c:pt>
                <c:pt idx="19">
                  <c:v>45310</c:v>
                </c:pt>
                <c:pt idx="20">
                  <c:v>47760</c:v>
                </c:pt>
                <c:pt idx="21">
                  <c:v>48000</c:v>
                </c:pt>
                <c:pt idx="22">
                  <c:v>52000</c:v>
                </c:pt>
                <c:pt idx="23">
                  <c:v>56000</c:v>
                </c:pt>
                <c:pt idx="24">
                  <c:v>60000</c:v>
                </c:pt>
                <c:pt idx="25">
                  <c:v>64000</c:v>
                </c:pt>
                <c:pt idx="26">
                  <c:v>68000</c:v>
                </c:pt>
                <c:pt idx="27">
                  <c:v>70000</c:v>
                </c:pt>
              </c:numCache>
            </c:numRef>
          </c:xVal>
          <c:yVal>
            <c:numRef>
              <c:f>'Input 2_ Calculation Sheet'!$H$46:$H$73</c:f>
              <c:numCache>
                <c:formatCode>0.000</c:formatCode>
                <c:ptCount val="28"/>
                <c:pt idx="0">
                  <c:v>0</c:v>
                </c:pt>
                <c:pt idx="1">
                  <c:v>1.0146999999999999</c:v>
                </c:pt>
                <c:pt idx="2">
                  <c:v>1.4873000000000001</c:v>
                </c:pt>
                <c:pt idx="3">
                  <c:v>1.7848999999999999</c:v>
                </c:pt>
                <c:pt idx="4">
                  <c:v>2.0125000000000002</c:v>
                </c:pt>
                <c:pt idx="5">
                  <c:v>2.2576999999999998</c:v>
                </c:pt>
                <c:pt idx="6">
                  <c:v>2.3803000000000001</c:v>
                </c:pt>
                <c:pt idx="7">
                  <c:v>2.573</c:v>
                </c:pt>
                <c:pt idx="8">
                  <c:v>2.6956000000000002</c:v>
                </c:pt>
                <c:pt idx="9">
                  <c:v>2.8708</c:v>
                </c:pt>
                <c:pt idx="10">
                  <c:v>2.9584000000000001</c:v>
                </c:pt>
                <c:pt idx="11">
                  <c:v>3.1160999999999999</c:v>
                </c:pt>
                <c:pt idx="12">
                  <c:v>3.2212999999999998</c:v>
                </c:pt>
                <c:pt idx="13">
                  <c:v>3.3614999999999999</c:v>
                </c:pt>
                <c:pt idx="14">
                  <c:v>3.4317000000000002</c:v>
                </c:pt>
                <c:pt idx="15">
                  <c:v>3.5893000000000002</c:v>
                </c:pt>
                <c:pt idx="16">
                  <c:v>3.6419999999999999</c:v>
                </c:pt>
                <c:pt idx="17">
                  <c:v>3.7471999999999999</c:v>
                </c:pt>
                <c:pt idx="18">
                  <c:v>3.8523000000000001</c:v>
                </c:pt>
                <c:pt idx="19">
                  <c:v>3.98</c:v>
                </c:pt>
                <c:pt idx="20">
                  <c:v>4.08</c:v>
                </c:pt>
                <c:pt idx="21">
                  <c:v>4.0999999999999996</c:v>
                </c:pt>
                <c:pt idx="22">
                  <c:v>4.2679999999999998</c:v>
                </c:pt>
                <c:pt idx="23">
                  <c:v>4.4420000000000002</c:v>
                </c:pt>
                <c:pt idx="24">
                  <c:v>4.556</c:v>
                </c:pt>
                <c:pt idx="25">
                  <c:v>4.6900000000000004</c:v>
                </c:pt>
                <c:pt idx="26">
                  <c:v>4.8840000000000003</c:v>
                </c:pt>
                <c:pt idx="27">
                  <c:v>4.968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E4-479F-A4B4-2537040AFB23}"/>
            </c:ext>
          </c:extLst>
        </c:ser>
        <c:ser>
          <c:idx val="1"/>
          <c:order val="1"/>
          <c:tx>
            <c:strRef>
              <c:f>'Input 2_ Calculation Sheet'!$I$45</c:f>
              <c:strCache>
                <c:ptCount val="1"/>
                <c:pt idx="0">
                  <c:v>HR degradation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'Input 2_ Calculation Sheet'!$G$46:$G$73</c:f>
              <c:numCache>
                <c:formatCode>General</c:formatCode>
                <c:ptCount val="28"/>
                <c:pt idx="0">
                  <c:v>0</c:v>
                </c:pt>
                <c:pt idx="1">
                  <c:v>1810</c:v>
                </c:pt>
                <c:pt idx="2">
                  <c:v>4160</c:v>
                </c:pt>
                <c:pt idx="3">
                  <c:v>6880</c:v>
                </c:pt>
                <c:pt idx="4">
                  <c:v>9220</c:v>
                </c:pt>
                <c:pt idx="5">
                  <c:v>12330</c:v>
                </c:pt>
                <c:pt idx="6">
                  <c:v>13690</c:v>
                </c:pt>
                <c:pt idx="7">
                  <c:v>16790</c:v>
                </c:pt>
                <c:pt idx="8">
                  <c:v>19120</c:v>
                </c:pt>
                <c:pt idx="9">
                  <c:v>21650</c:v>
                </c:pt>
                <c:pt idx="10">
                  <c:v>23390</c:v>
                </c:pt>
                <c:pt idx="11">
                  <c:v>26500</c:v>
                </c:pt>
                <c:pt idx="12">
                  <c:v>28820</c:v>
                </c:pt>
                <c:pt idx="13">
                  <c:v>31730</c:v>
                </c:pt>
                <c:pt idx="14">
                  <c:v>33860</c:v>
                </c:pt>
                <c:pt idx="15">
                  <c:v>36390</c:v>
                </c:pt>
                <c:pt idx="16">
                  <c:v>38130</c:v>
                </c:pt>
                <c:pt idx="17">
                  <c:v>40850</c:v>
                </c:pt>
                <c:pt idx="18">
                  <c:v>42790</c:v>
                </c:pt>
                <c:pt idx="19">
                  <c:v>45310</c:v>
                </c:pt>
                <c:pt idx="20">
                  <c:v>47760</c:v>
                </c:pt>
                <c:pt idx="21">
                  <c:v>48000</c:v>
                </c:pt>
                <c:pt idx="22">
                  <c:v>52000</c:v>
                </c:pt>
                <c:pt idx="23">
                  <c:v>56000</c:v>
                </c:pt>
                <c:pt idx="24">
                  <c:v>60000</c:v>
                </c:pt>
                <c:pt idx="25">
                  <c:v>64000</c:v>
                </c:pt>
                <c:pt idx="26">
                  <c:v>68000</c:v>
                </c:pt>
                <c:pt idx="27">
                  <c:v>70000</c:v>
                </c:pt>
              </c:numCache>
            </c:numRef>
          </c:xVal>
          <c:yVal>
            <c:numRef>
              <c:f>'Input 2_ Calculation Sheet'!$I$46:$I$73</c:f>
              <c:numCache>
                <c:formatCode>0.000</c:formatCode>
                <c:ptCount val="28"/>
                <c:pt idx="0">
                  <c:v>0</c:v>
                </c:pt>
                <c:pt idx="1">
                  <c:v>0.24540000000000001</c:v>
                </c:pt>
                <c:pt idx="2">
                  <c:v>0.47339999999999999</c:v>
                </c:pt>
                <c:pt idx="3">
                  <c:v>0.66659999999999997</c:v>
                </c:pt>
                <c:pt idx="4">
                  <c:v>0.71970000000000001</c:v>
                </c:pt>
                <c:pt idx="5">
                  <c:v>0.86029999999999995</c:v>
                </c:pt>
                <c:pt idx="6">
                  <c:v>0.96589999999999998</c:v>
                </c:pt>
                <c:pt idx="7">
                  <c:v>1.0714999999999999</c:v>
                </c:pt>
                <c:pt idx="8">
                  <c:v>1.1595</c:v>
                </c:pt>
                <c:pt idx="9">
                  <c:v>1.2652000000000001</c:v>
                </c:pt>
                <c:pt idx="10">
                  <c:v>1.3357000000000001</c:v>
                </c:pt>
                <c:pt idx="11">
                  <c:v>1.4415</c:v>
                </c:pt>
                <c:pt idx="12">
                  <c:v>1.512</c:v>
                </c:pt>
                <c:pt idx="13">
                  <c:v>1.6353</c:v>
                </c:pt>
                <c:pt idx="14">
                  <c:v>1.7058</c:v>
                </c:pt>
                <c:pt idx="15">
                  <c:v>1.7765</c:v>
                </c:pt>
                <c:pt idx="16">
                  <c:v>1.8821000000000001</c:v>
                </c:pt>
                <c:pt idx="17">
                  <c:v>1.9702</c:v>
                </c:pt>
                <c:pt idx="18">
                  <c:v>2.0407999999999999</c:v>
                </c:pt>
                <c:pt idx="19">
                  <c:v>2.1638000000000002</c:v>
                </c:pt>
                <c:pt idx="20">
                  <c:v>2.2000000000000002</c:v>
                </c:pt>
                <c:pt idx="21">
                  <c:v>2.2521</c:v>
                </c:pt>
                <c:pt idx="22">
                  <c:v>2.3420999999999998</c:v>
                </c:pt>
                <c:pt idx="23">
                  <c:v>2.4320999999999997</c:v>
                </c:pt>
                <c:pt idx="24">
                  <c:v>2.5220999999999996</c:v>
                </c:pt>
                <c:pt idx="25">
                  <c:v>2.6120999999999994</c:v>
                </c:pt>
                <c:pt idx="26">
                  <c:v>2.7020999999999993</c:v>
                </c:pt>
                <c:pt idx="27">
                  <c:v>2.7920999999999991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E4-479F-A4B4-2537040AFB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756192"/>
        <c:axId val="839758160"/>
      </c:scatterChart>
      <c:valAx>
        <c:axId val="839756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758160"/>
        <c:crosses val="autoZero"/>
        <c:crossBetween val="midCat"/>
      </c:valAx>
      <c:valAx>
        <c:axId val="83975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756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After 1st MI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'Input 2_ Calculation Sheet'!$G$75:$G$102</c:f>
              <c:numCache>
                <c:formatCode>General</c:formatCode>
                <c:ptCount val="28"/>
                <c:pt idx="0">
                  <c:v>0</c:v>
                </c:pt>
                <c:pt idx="1">
                  <c:v>2010</c:v>
                </c:pt>
                <c:pt idx="2">
                  <c:v>4740</c:v>
                </c:pt>
                <c:pt idx="3">
                  <c:v>7650</c:v>
                </c:pt>
                <c:pt idx="4">
                  <c:v>9790</c:v>
                </c:pt>
                <c:pt idx="5">
                  <c:v>12120</c:v>
                </c:pt>
                <c:pt idx="6">
                  <c:v>14450</c:v>
                </c:pt>
                <c:pt idx="7">
                  <c:v>17370</c:v>
                </c:pt>
                <c:pt idx="8">
                  <c:v>19310</c:v>
                </c:pt>
                <c:pt idx="9">
                  <c:v>21840</c:v>
                </c:pt>
                <c:pt idx="10">
                  <c:v>24360</c:v>
                </c:pt>
                <c:pt idx="11">
                  <c:v>26690</c:v>
                </c:pt>
                <c:pt idx="12">
                  <c:v>29400</c:v>
                </c:pt>
                <c:pt idx="13">
                  <c:v>31540</c:v>
                </c:pt>
                <c:pt idx="14">
                  <c:v>33480</c:v>
                </c:pt>
                <c:pt idx="15">
                  <c:v>36380</c:v>
                </c:pt>
                <c:pt idx="16">
                  <c:v>38710</c:v>
                </c:pt>
                <c:pt idx="17">
                  <c:v>41230</c:v>
                </c:pt>
                <c:pt idx="18">
                  <c:v>43360</c:v>
                </c:pt>
                <c:pt idx="19">
                  <c:v>45880</c:v>
                </c:pt>
                <c:pt idx="20">
                  <c:v>47770</c:v>
                </c:pt>
                <c:pt idx="21">
                  <c:v>48000</c:v>
                </c:pt>
                <c:pt idx="22">
                  <c:v>52000</c:v>
                </c:pt>
                <c:pt idx="23">
                  <c:v>56000</c:v>
                </c:pt>
                <c:pt idx="24">
                  <c:v>60000</c:v>
                </c:pt>
                <c:pt idx="25">
                  <c:v>64000</c:v>
                </c:pt>
                <c:pt idx="26">
                  <c:v>68000</c:v>
                </c:pt>
                <c:pt idx="27">
                  <c:v>70000</c:v>
                </c:pt>
              </c:numCache>
            </c:numRef>
          </c:xVal>
          <c:yVal>
            <c:numRef>
              <c:f>'Input 2_ Calculation Sheet'!$H$75:$H$102</c:f>
              <c:numCache>
                <c:formatCode>0.000</c:formatCode>
                <c:ptCount val="28"/>
                <c:pt idx="0">
                  <c:v>2.1198063000000014</c:v>
                </c:pt>
                <c:pt idx="1">
                  <c:v>2.3010063000000014</c:v>
                </c:pt>
                <c:pt idx="2">
                  <c:v>2.6162063000000018</c:v>
                </c:pt>
                <c:pt idx="3">
                  <c:v>2.8263063000000015</c:v>
                </c:pt>
                <c:pt idx="4">
                  <c:v>3.0015063000000017</c:v>
                </c:pt>
                <c:pt idx="5">
                  <c:v>3.1941063000000014</c:v>
                </c:pt>
                <c:pt idx="6">
                  <c:v>3.3342063000000017</c:v>
                </c:pt>
                <c:pt idx="7">
                  <c:v>3.5444063000000017</c:v>
                </c:pt>
                <c:pt idx="8">
                  <c:v>3.6845063000000016</c:v>
                </c:pt>
                <c:pt idx="9">
                  <c:v>3.8597063000000014</c:v>
                </c:pt>
                <c:pt idx="10">
                  <c:v>3.9824063000000014</c:v>
                </c:pt>
                <c:pt idx="11">
                  <c:v>4.1225063000000013</c:v>
                </c:pt>
                <c:pt idx="12">
                  <c:v>4.2102063000000012</c:v>
                </c:pt>
                <c:pt idx="13">
                  <c:v>4.3679063000000014</c:v>
                </c:pt>
                <c:pt idx="14">
                  <c:v>4.4555063000000015</c:v>
                </c:pt>
                <c:pt idx="15">
                  <c:v>4.5607063000000014</c:v>
                </c:pt>
                <c:pt idx="16">
                  <c:v>4.6484063000000013</c:v>
                </c:pt>
                <c:pt idx="17">
                  <c:v>4.7361063000000012</c:v>
                </c:pt>
                <c:pt idx="18">
                  <c:v>4.8238063000000011</c:v>
                </c:pt>
                <c:pt idx="19">
                  <c:v>4.9114063000000012</c:v>
                </c:pt>
                <c:pt idx="20">
                  <c:v>4.9629063000000011</c:v>
                </c:pt>
                <c:pt idx="21">
                  <c:v>5.0198063000000017</c:v>
                </c:pt>
                <c:pt idx="22">
                  <c:v>5.1298063000000012</c:v>
                </c:pt>
                <c:pt idx="23">
                  <c:v>5.2798063000000015</c:v>
                </c:pt>
                <c:pt idx="24">
                  <c:v>5.3998063000000016</c:v>
                </c:pt>
                <c:pt idx="25">
                  <c:v>5.5098063000000019</c:v>
                </c:pt>
                <c:pt idx="26">
                  <c:v>5.6198063000000014</c:v>
                </c:pt>
                <c:pt idx="27">
                  <c:v>5.7098063000000012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B5-4BA5-A2B2-448AF93B1EE5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'Input 2_ Calculation Sheet'!$G$75:$G$102</c:f>
              <c:numCache>
                <c:formatCode>General</c:formatCode>
                <c:ptCount val="28"/>
                <c:pt idx="0">
                  <c:v>0</c:v>
                </c:pt>
                <c:pt idx="1">
                  <c:v>2010</c:v>
                </c:pt>
                <c:pt idx="2">
                  <c:v>4740</c:v>
                </c:pt>
                <c:pt idx="3">
                  <c:v>7650</c:v>
                </c:pt>
                <c:pt idx="4">
                  <c:v>9790</c:v>
                </c:pt>
                <c:pt idx="5">
                  <c:v>12120</c:v>
                </c:pt>
                <c:pt idx="6">
                  <c:v>14450</c:v>
                </c:pt>
                <c:pt idx="7">
                  <c:v>17370</c:v>
                </c:pt>
                <c:pt idx="8">
                  <c:v>19310</c:v>
                </c:pt>
                <c:pt idx="9">
                  <c:v>21840</c:v>
                </c:pt>
                <c:pt idx="10">
                  <c:v>24360</c:v>
                </c:pt>
                <c:pt idx="11">
                  <c:v>26690</c:v>
                </c:pt>
                <c:pt idx="12">
                  <c:v>29400</c:v>
                </c:pt>
                <c:pt idx="13">
                  <c:v>31540</c:v>
                </c:pt>
                <c:pt idx="14">
                  <c:v>33480</c:v>
                </c:pt>
                <c:pt idx="15">
                  <c:v>36380</c:v>
                </c:pt>
                <c:pt idx="16">
                  <c:v>38710</c:v>
                </c:pt>
                <c:pt idx="17">
                  <c:v>41230</c:v>
                </c:pt>
                <c:pt idx="18">
                  <c:v>43360</c:v>
                </c:pt>
                <c:pt idx="19">
                  <c:v>45880</c:v>
                </c:pt>
                <c:pt idx="20">
                  <c:v>47770</c:v>
                </c:pt>
                <c:pt idx="21">
                  <c:v>48000</c:v>
                </c:pt>
                <c:pt idx="22">
                  <c:v>52000</c:v>
                </c:pt>
                <c:pt idx="23">
                  <c:v>56000</c:v>
                </c:pt>
                <c:pt idx="24">
                  <c:v>60000</c:v>
                </c:pt>
                <c:pt idx="25">
                  <c:v>64000</c:v>
                </c:pt>
                <c:pt idx="26">
                  <c:v>68000</c:v>
                </c:pt>
                <c:pt idx="27">
                  <c:v>70000</c:v>
                </c:pt>
              </c:numCache>
            </c:numRef>
          </c:xVal>
          <c:yVal>
            <c:numRef>
              <c:f>'Input 2_ Calculation Sheet'!$I$75:$I$102</c:f>
              <c:numCache>
                <c:formatCode>0.000</c:formatCode>
                <c:ptCount val="28"/>
                <c:pt idx="0">
                  <c:v>0.66852050000000007</c:v>
                </c:pt>
                <c:pt idx="1">
                  <c:v>0.93462050000000008</c:v>
                </c:pt>
                <c:pt idx="2">
                  <c:v>1.0401205</c:v>
                </c:pt>
                <c:pt idx="3">
                  <c:v>1.1457204999999999</c:v>
                </c:pt>
                <c:pt idx="4">
                  <c:v>1.2513204999999998</c:v>
                </c:pt>
                <c:pt idx="5">
                  <c:v>1.3918204999999999</c:v>
                </c:pt>
                <c:pt idx="6">
                  <c:v>1.5149204999999999</c:v>
                </c:pt>
                <c:pt idx="7">
                  <c:v>1.6030205</c:v>
                </c:pt>
                <c:pt idx="8">
                  <c:v>1.7612204999999999</c:v>
                </c:pt>
                <c:pt idx="9">
                  <c:v>1.8669204999999998</c:v>
                </c:pt>
                <c:pt idx="10">
                  <c:v>1.9201204999999999</c:v>
                </c:pt>
                <c:pt idx="11">
                  <c:v>2.0954204999999999</c:v>
                </c:pt>
                <c:pt idx="12">
                  <c:v>2.1836205</c:v>
                </c:pt>
                <c:pt idx="13">
                  <c:v>2.2717205000000003</c:v>
                </c:pt>
                <c:pt idx="14">
                  <c:v>2.3773205000000002</c:v>
                </c:pt>
                <c:pt idx="15">
                  <c:v>2.4131205000000002</c:v>
                </c:pt>
                <c:pt idx="16">
                  <c:v>2.4837205</c:v>
                </c:pt>
                <c:pt idx="17">
                  <c:v>2.5718205000000003</c:v>
                </c:pt>
                <c:pt idx="18">
                  <c:v>2.5898205000000001</c:v>
                </c:pt>
                <c:pt idx="19">
                  <c:v>2.6779204999999999</c:v>
                </c:pt>
                <c:pt idx="20">
                  <c:v>2.7685205000000002</c:v>
                </c:pt>
                <c:pt idx="21">
                  <c:v>2.7715205000000003</c:v>
                </c:pt>
                <c:pt idx="22">
                  <c:v>2.9040805000000005</c:v>
                </c:pt>
                <c:pt idx="23">
                  <c:v>2.9966405000000007</c:v>
                </c:pt>
                <c:pt idx="24">
                  <c:v>3.0892005000000009</c:v>
                </c:pt>
                <c:pt idx="25">
                  <c:v>3.1817605000000011</c:v>
                </c:pt>
                <c:pt idx="26">
                  <c:v>3.2743205000000013</c:v>
                </c:pt>
                <c:pt idx="27">
                  <c:v>3.3668805000000015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B5-4BA5-A2B2-448AF93B1E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862296"/>
        <c:axId val="925860656"/>
      </c:scatterChart>
      <c:valAx>
        <c:axId val="925862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5860656"/>
        <c:crosses val="autoZero"/>
        <c:crossBetween val="midCat"/>
      </c:valAx>
      <c:valAx>
        <c:axId val="92586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5862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After 2nd MI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'Input 2_ Calculation Sheet'!$G$104:$G$120</c:f>
              <c:numCache>
                <c:formatCode>General</c:formatCode>
                <c:ptCount val="17"/>
                <c:pt idx="0">
                  <c:v>0</c:v>
                </c:pt>
                <c:pt idx="1">
                  <c:v>2780</c:v>
                </c:pt>
                <c:pt idx="2">
                  <c:v>3960</c:v>
                </c:pt>
                <c:pt idx="3">
                  <c:v>8810</c:v>
                </c:pt>
                <c:pt idx="4">
                  <c:v>12500</c:v>
                </c:pt>
                <c:pt idx="5">
                  <c:v>18510</c:v>
                </c:pt>
                <c:pt idx="6">
                  <c:v>24330</c:v>
                </c:pt>
                <c:pt idx="7">
                  <c:v>30740</c:v>
                </c:pt>
                <c:pt idx="8">
                  <c:v>36170</c:v>
                </c:pt>
                <c:pt idx="9">
                  <c:v>40630</c:v>
                </c:pt>
                <c:pt idx="10">
                  <c:v>43150</c:v>
                </c:pt>
                <c:pt idx="11">
                  <c:v>47850</c:v>
                </c:pt>
                <c:pt idx="12">
                  <c:v>48000</c:v>
                </c:pt>
                <c:pt idx="13">
                  <c:v>55000</c:v>
                </c:pt>
                <c:pt idx="14">
                  <c:v>60000</c:v>
                </c:pt>
                <c:pt idx="15">
                  <c:v>65000</c:v>
                </c:pt>
                <c:pt idx="16">
                  <c:v>70000</c:v>
                </c:pt>
              </c:numCache>
            </c:numRef>
          </c:xVal>
          <c:yVal>
            <c:numRef>
              <c:f>'Input 2_ Calculation Sheet'!$H$104:$H$120</c:f>
              <c:numCache>
                <c:formatCode>0.000</c:formatCode>
                <c:ptCount val="17"/>
                <c:pt idx="0">
                  <c:v>0.22442980171821425</c:v>
                </c:pt>
                <c:pt idx="1">
                  <c:v>0.60982980171821444</c:v>
                </c:pt>
                <c:pt idx="2">
                  <c:v>0.80232980171821433</c:v>
                </c:pt>
                <c:pt idx="3">
                  <c:v>1.1176298017182145</c:v>
                </c:pt>
                <c:pt idx="4">
                  <c:v>1.3454298017182142</c:v>
                </c:pt>
                <c:pt idx="5">
                  <c:v>1.6433298017182145</c:v>
                </c:pt>
                <c:pt idx="6">
                  <c:v>1.9412298017182144</c:v>
                </c:pt>
                <c:pt idx="7">
                  <c:v>2.3266298017182141</c:v>
                </c:pt>
                <c:pt idx="8">
                  <c:v>2.5545298017182141</c:v>
                </c:pt>
                <c:pt idx="9">
                  <c:v>2.7823298017182143</c:v>
                </c:pt>
                <c:pt idx="10">
                  <c:v>2.8875298017182143</c:v>
                </c:pt>
                <c:pt idx="11">
                  <c:v>3.0744298017182148</c:v>
                </c:pt>
                <c:pt idx="12">
                  <c:v>3.1244298017182146</c:v>
                </c:pt>
                <c:pt idx="13">
                  <c:v>3.3444298017182144</c:v>
                </c:pt>
                <c:pt idx="14">
                  <c:v>3.5644298017182141</c:v>
                </c:pt>
                <c:pt idx="15">
                  <c:v>3.7844298017182147</c:v>
                </c:pt>
                <c:pt idx="16">
                  <c:v>4.0044298017182145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EC-4A34-8855-D9984969199F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'Input 2_ Calculation Sheet'!$G$104:$G$120</c:f>
              <c:numCache>
                <c:formatCode>General</c:formatCode>
                <c:ptCount val="17"/>
                <c:pt idx="0">
                  <c:v>0</c:v>
                </c:pt>
                <c:pt idx="1">
                  <c:v>2780</c:v>
                </c:pt>
                <c:pt idx="2">
                  <c:v>3960</c:v>
                </c:pt>
                <c:pt idx="3">
                  <c:v>8810</c:v>
                </c:pt>
                <c:pt idx="4">
                  <c:v>12500</c:v>
                </c:pt>
                <c:pt idx="5">
                  <c:v>18510</c:v>
                </c:pt>
                <c:pt idx="6">
                  <c:v>24330</c:v>
                </c:pt>
                <c:pt idx="7">
                  <c:v>30740</c:v>
                </c:pt>
                <c:pt idx="8">
                  <c:v>36170</c:v>
                </c:pt>
                <c:pt idx="9">
                  <c:v>40630</c:v>
                </c:pt>
                <c:pt idx="10">
                  <c:v>43150</c:v>
                </c:pt>
                <c:pt idx="11">
                  <c:v>47850</c:v>
                </c:pt>
                <c:pt idx="12">
                  <c:v>48000</c:v>
                </c:pt>
                <c:pt idx="13">
                  <c:v>55000</c:v>
                </c:pt>
                <c:pt idx="14">
                  <c:v>60000</c:v>
                </c:pt>
                <c:pt idx="15">
                  <c:v>65000</c:v>
                </c:pt>
                <c:pt idx="16">
                  <c:v>70000</c:v>
                </c:pt>
              </c:numCache>
            </c:numRef>
          </c:xVal>
          <c:yVal>
            <c:numRef>
              <c:f>'Input 2_ Calculation Sheet'!$I$104:$I$120</c:f>
              <c:numCache>
                <c:formatCode>0.000</c:formatCode>
                <c:ptCount val="17"/>
                <c:pt idx="0">
                  <c:v>-0.55574622164948484</c:v>
                </c:pt>
                <c:pt idx="1">
                  <c:v>-0.2164462216494849</c:v>
                </c:pt>
                <c:pt idx="2">
                  <c:v>-5.784622164948483E-2</c:v>
                </c:pt>
                <c:pt idx="3">
                  <c:v>0.1181537783505151</c:v>
                </c:pt>
                <c:pt idx="4">
                  <c:v>0.38195377835051514</c:v>
                </c:pt>
                <c:pt idx="5">
                  <c:v>0.68095377835051507</c:v>
                </c:pt>
                <c:pt idx="6">
                  <c:v>0.89245377835051509</c:v>
                </c:pt>
                <c:pt idx="7">
                  <c:v>1.1041537783505151</c:v>
                </c:pt>
                <c:pt idx="8">
                  <c:v>1.2628537783505152</c:v>
                </c:pt>
                <c:pt idx="9">
                  <c:v>1.3442537783505151</c:v>
                </c:pt>
                <c:pt idx="10">
                  <c:v>1.4242537783505151</c:v>
                </c:pt>
                <c:pt idx="11">
                  <c:v>1.5442537783505152</c:v>
                </c:pt>
                <c:pt idx="12">
                  <c:v>1.5442537783505152</c:v>
                </c:pt>
                <c:pt idx="13">
                  <c:v>1.764253778350515</c:v>
                </c:pt>
                <c:pt idx="14">
                  <c:v>1.8942537783505153</c:v>
                </c:pt>
                <c:pt idx="15">
                  <c:v>2.0242537783505155</c:v>
                </c:pt>
                <c:pt idx="16">
                  <c:v>2.1542537783505153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EC-4A34-8855-D99849691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6196888"/>
        <c:axId val="796197216"/>
      </c:scatterChart>
      <c:valAx>
        <c:axId val="796196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6197216"/>
        <c:crosses val="autoZero"/>
        <c:crossBetween val="midCat"/>
      </c:valAx>
      <c:valAx>
        <c:axId val="79619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6196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47624</xdr:colOff>
      <xdr:row>7</xdr:row>
      <xdr:rowOff>123825</xdr:rowOff>
    </xdr:from>
    <xdr:to>
      <xdr:col>7</xdr:col>
      <xdr:colOff>152400</xdr:colOff>
      <xdr:row>26</xdr:row>
      <xdr:rowOff>141251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9D1E063-AC73-4DA5-B824-DAA4BC0D10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4" y="1600200"/>
          <a:ext cx="9058276" cy="34591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6</xdr:row>
      <xdr:rowOff>142875</xdr:rowOff>
    </xdr:from>
    <xdr:to>
      <xdr:col>9</xdr:col>
      <xdr:colOff>762000</xdr:colOff>
      <xdr:row>26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2DEDAC-1ED9-4FDE-9742-0098E38291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628650</xdr:colOff>
      <xdr:row>51</xdr:row>
      <xdr:rowOff>179387</xdr:rowOff>
    </xdr:from>
    <xdr:to>
      <xdr:col>22</xdr:col>
      <xdr:colOff>587375</xdr:colOff>
      <xdr:row>67</xdr:row>
      <xdr:rowOff>20637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66DC51A-0BEC-4CF6-A5CA-CC2AE2640B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644525</xdr:colOff>
      <xdr:row>76</xdr:row>
      <xdr:rowOff>95250</xdr:rowOff>
    </xdr:from>
    <xdr:to>
      <xdr:col>22</xdr:col>
      <xdr:colOff>609600</xdr:colOff>
      <xdr:row>93</xdr:row>
      <xdr:rowOff>74612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0FA2CE3-9545-4D28-9927-1077ED1B27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635000</xdr:colOff>
      <xdr:row>100</xdr:row>
      <xdr:rowOff>106362</xdr:rowOff>
    </xdr:from>
    <xdr:to>
      <xdr:col>22</xdr:col>
      <xdr:colOff>596900</xdr:colOff>
      <xdr:row>115</xdr:row>
      <xdr:rowOff>122237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4FB8525-7162-466D-8E64-AD5B156E8D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647700</xdr:colOff>
      <xdr:row>121</xdr:row>
      <xdr:rowOff>96837</xdr:rowOff>
    </xdr:from>
    <xdr:to>
      <xdr:col>22</xdr:col>
      <xdr:colOff>606425</xdr:colOff>
      <xdr:row>136</xdr:row>
      <xdr:rowOff>112712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DE18A43-A6BB-4615-9C8B-C19D2E836D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6</xdr:row>
      <xdr:rowOff>142875</xdr:rowOff>
    </xdr:from>
    <xdr:to>
      <xdr:col>9</xdr:col>
      <xdr:colOff>762000</xdr:colOff>
      <xdr:row>26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ECE597-F2F3-41FF-ABC0-8547148BF8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628650</xdr:colOff>
      <xdr:row>51</xdr:row>
      <xdr:rowOff>179387</xdr:rowOff>
    </xdr:from>
    <xdr:to>
      <xdr:col>22</xdr:col>
      <xdr:colOff>587375</xdr:colOff>
      <xdr:row>67</xdr:row>
      <xdr:rowOff>20637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E7EABEA-1D58-4377-BB2C-B0CBCB22D0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644525</xdr:colOff>
      <xdr:row>76</xdr:row>
      <xdr:rowOff>95250</xdr:rowOff>
    </xdr:from>
    <xdr:to>
      <xdr:col>22</xdr:col>
      <xdr:colOff>609600</xdr:colOff>
      <xdr:row>93</xdr:row>
      <xdr:rowOff>74612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01CE50F-7743-4077-B258-75915E5800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635000</xdr:colOff>
      <xdr:row>100</xdr:row>
      <xdr:rowOff>106362</xdr:rowOff>
    </xdr:from>
    <xdr:to>
      <xdr:col>22</xdr:col>
      <xdr:colOff>596900</xdr:colOff>
      <xdr:row>115</xdr:row>
      <xdr:rowOff>122237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FC008BC-D16C-437A-B733-D9509E89C2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647700</xdr:colOff>
      <xdr:row>121</xdr:row>
      <xdr:rowOff>96837</xdr:rowOff>
    </xdr:from>
    <xdr:to>
      <xdr:col>22</xdr:col>
      <xdr:colOff>606425</xdr:colOff>
      <xdr:row>136</xdr:row>
      <xdr:rowOff>112712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5A2EB5B-33D3-4F40-9D58-694E17E8C1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1.5.150\CommonShare-Protected\Users\kar100618\Desktop\M&amp;D\Non%20M&amp;D\Blue%20team\CPS_MDCALC%20work\MDCALC\PPMDCalcs_AVR_Inputs%20from%20Post%20test%20data_14th%20Oct_inverse%20Correction%20.Recovered-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lackandveatch.sharepoint.com/sites/OTPC_TechnicalSystemsandPerformanceAudit/Shared%20Documents/General/MDCALC_%20OTPC/PPMDCalcs_ArlingtonValley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Questions"/>
      <sheetName val="Mods"/>
      <sheetName val="IntervalTimeCalcs"/>
      <sheetName val="Investigating_StmTrbMVARs"/>
      <sheetName val="Module Inputs"/>
      <sheetName val="Conversion Factors"/>
      <sheetName val="Averaging"/>
      <sheetName val="Equipment Out Of Service Logic"/>
      <sheetName val="CustomCalcs"/>
      <sheetName val="NG Design"/>
      <sheetName val="Natural Gas"/>
      <sheetName val="CT H&amp;MB"/>
      <sheetName val="CombTurb Perf"/>
      <sheetName val="CT Exhaust Flow"/>
      <sheetName val="CT Corr"/>
      <sheetName val="CT Corr Curves"/>
      <sheetName val="Gas Enthalpy Tables"/>
      <sheetName val="ST H&amp;MB"/>
      <sheetName val="ELEP GE"/>
      <sheetName val="HRSG  H&amp;MB"/>
      <sheetName val="STPerf"/>
      <sheetName val="HRSG Eff HL"/>
      <sheetName val="HRSG Eff IO"/>
      <sheetName val="HRSG Exhaust Flow"/>
      <sheetName val="Plant Perf"/>
      <sheetName val="PumpPerf"/>
      <sheetName val="Condenser"/>
      <sheetName val="HEI Tables"/>
      <sheetName val="Module Outputs"/>
      <sheetName val="ELEPGE"/>
      <sheetName val="Call_Stoich_Mod"/>
      <sheetName val="ELEPW"/>
      <sheetName val="QA"/>
      <sheetName val="FlowC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8">
          <cell r="C58">
            <v>0</v>
          </cell>
          <cell r="D58">
            <v>1.08921</v>
          </cell>
        </row>
        <row r="59">
          <cell r="C59">
            <v>12</v>
          </cell>
          <cell r="D59">
            <v>1.08921</v>
          </cell>
        </row>
        <row r="60">
          <cell r="C60">
            <v>24</v>
          </cell>
          <cell r="D60">
            <v>1.0676699999999999</v>
          </cell>
        </row>
        <row r="61">
          <cell r="C61">
            <v>36</v>
          </cell>
          <cell r="D61">
            <v>1.0378099999999999</v>
          </cell>
        </row>
        <row r="62">
          <cell r="C62">
            <v>50</v>
          </cell>
          <cell r="D62">
            <v>1</v>
          </cell>
        </row>
        <row r="63">
          <cell r="C63">
            <v>60</v>
          </cell>
          <cell r="D63">
            <v>0.96904000000000001</v>
          </cell>
        </row>
        <row r="64">
          <cell r="C64">
            <v>72</v>
          </cell>
          <cell r="D64">
            <v>0.92896999999999996</v>
          </cell>
        </row>
        <row r="65">
          <cell r="C65">
            <v>84</v>
          </cell>
          <cell r="D65">
            <v>0.88700000000000001</v>
          </cell>
        </row>
        <row r="66">
          <cell r="C66">
            <v>96</v>
          </cell>
          <cell r="D66">
            <v>0.84133000000000002</v>
          </cell>
        </row>
        <row r="67">
          <cell r="C67">
            <v>108</v>
          </cell>
          <cell r="D67">
            <v>0.79174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/>
      <sheetData sheetId="3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Data"/>
      <sheetName val="Mods"/>
      <sheetName val="Module Inputs"/>
      <sheetName val="Conversion Factors"/>
      <sheetName val="IntervalTimeCalcs"/>
      <sheetName val="Averaging"/>
      <sheetName val="Equipment Out Of Service Logic"/>
      <sheetName val="FlowCal"/>
      <sheetName val="Gas Enthalpy Tables"/>
      <sheetName val="NG Design"/>
      <sheetName val="Sheet2"/>
      <sheetName val="Natural Gas"/>
      <sheetName val="CustomCalcs"/>
      <sheetName val="CT H&amp;MB"/>
      <sheetName val="CT Corr"/>
      <sheetName val="CT Corr Curves"/>
      <sheetName val="CombTurb Perf"/>
      <sheetName val="U2 Comb Turbine Perf"/>
      <sheetName val="CT Exhaust Flow"/>
      <sheetName val="ST H&amp;MB"/>
      <sheetName val="STPerf"/>
      <sheetName val="ELEP GE"/>
      <sheetName val="HRSG  H&amp;MB"/>
      <sheetName val="HRSG Eff HL"/>
      <sheetName val="HRSG Eff IO"/>
      <sheetName val="HRSG Exhaust Flow"/>
      <sheetName val="Plant Perf"/>
      <sheetName val="PumpPerf"/>
      <sheetName val="Condenser"/>
      <sheetName val="Condenser U2"/>
      <sheetName val="HEI Tables"/>
      <sheetName val="CTower"/>
      <sheetName val="CoolingTower_Curves"/>
      <sheetName val="Module Outputs"/>
      <sheetName val="ELEPGE"/>
      <sheetName val="Call_Stoich_Mod"/>
      <sheetName val="ELEPW"/>
      <sheetName val="QA"/>
      <sheetName val="OTP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40">
          <cell r="F140">
            <v>1283.8019864746195</v>
          </cell>
        </row>
      </sheetData>
      <sheetData sheetId="20"/>
      <sheetData sheetId="21">
        <row r="14">
          <cell r="F14">
            <v>1300.8593767288082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5"/>
  <sheetViews>
    <sheetView tabSelected="1" topLeftCell="B40" workbookViewId="0">
      <selection activeCell="G45" sqref="G45"/>
    </sheetView>
  </sheetViews>
  <sheetFormatPr defaultRowHeight="14.5" x14ac:dyDescent="0.35"/>
  <cols>
    <col min="1" max="1" width="6" customWidth="1"/>
    <col min="2" max="2" width="23.7265625" customWidth="1"/>
    <col min="3" max="3" width="27.26953125" customWidth="1"/>
    <col min="4" max="6" width="18.81640625" customWidth="1"/>
    <col min="7" max="7" width="20.7265625" customWidth="1"/>
    <col min="8" max="8" width="15.453125" customWidth="1"/>
    <col min="9" max="9" width="17.1796875" customWidth="1"/>
  </cols>
  <sheetData>
    <row r="1" spans="2:13" ht="15" thickBot="1" x14ac:dyDescent="0.4"/>
    <row r="2" spans="2:13" x14ac:dyDescent="0.35">
      <c r="B2" s="3" t="s">
        <v>20</v>
      </c>
      <c r="C2" s="5"/>
      <c r="D2" s="5"/>
      <c r="E2" s="5"/>
      <c r="F2" s="5"/>
      <c r="G2" s="6"/>
    </row>
    <row r="3" spans="2:13" x14ac:dyDescent="0.35">
      <c r="B3" s="7" t="s">
        <v>21</v>
      </c>
      <c r="C3" s="4"/>
      <c r="D3" s="4"/>
      <c r="E3" s="4"/>
      <c r="F3" s="4"/>
      <c r="G3" s="8"/>
    </row>
    <row r="4" spans="2:13" ht="15" thickBot="1" x14ac:dyDescent="0.4">
      <c r="B4" s="9" t="s">
        <v>22</v>
      </c>
      <c r="C4" s="10"/>
      <c r="D4" s="10"/>
      <c r="E4" s="10"/>
      <c r="F4" s="10"/>
      <c r="G4" s="11"/>
    </row>
    <row r="6" spans="2:13" ht="29.5" customHeight="1" x14ac:dyDescent="0.35">
      <c r="B6" s="94" t="s">
        <v>25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</row>
    <row r="30" spans="2:13" ht="26.5" customHeight="1" thickBot="1" x14ac:dyDescent="0.4">
      <c r="B30" s="94" t="s">
        <v>24</v>
      </c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</row>
    <row r="31" spans="2:13" ht="14.5" customHeight="1" x14ac:dyDescent="0.35">
      <c r="B31" s="98" t="s">
        <v>26</v>
      </c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100"/>
    </row>
    <row r="32" spans="2:13" ht="14.5" customHeight="1" x14ac:dyDescent="0.35">
      <c r="B32" s="101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3"/>
    </row>
    <row r="33" spans="2:16" ht="14.5" customHeight="1" thickBot="1" x14ac:dyDescent="0.4">
      <c r="B33" s="104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6"/>
    </row>
    <row r="34" spans="2:16" ht="15" thickBot="1" x14ac:dyDescent="0.4"/>
    <row r="35" spans="2:16" ht="46" customHeight="1" x14ac:dyDescent="0.35">
      <c r="B35" s="92" t="s">
        <v>42</v>
      </c>
      <c r="C35" s="92"/>
      <c r="D35" s="92"/>
      <c r="E35" s="92"/>
      <c r="F35" s="92"/>
      <c r="G35" s="92"/>
      <c r="I35" s="97" t="s">
        <v>19</v>
      </c>
      <c r="J35" s="97"/>
      <c r="K35" s="97"/>
      <c r="L35" s="97"/>
      <c r="M35" s="97"/>
      <c r="N35" s="97"/>
      <c r="O35" s="97"/>
      <c r="P35" s="97"/>
    </row>
    <row r="36" spans="2:16" ht="38.15" customHeight="1" x14ac:dyDescent="0.35">
      <c r="B36" s="2" t="s">
        <v>12</v>
      </c>
      <c r="C36" s="2" t="s">
        <v>6</v>
      </c>
      <c r="D36" s="2" t="s">
        <v>32</v>
      </c>
      <c r="E36" s="2" t="s">
        <v>33</v>
      </c>
      <c r="F36" s="2" t="s">
        <v>34</v>
      </c>
      <c r="G36" s="2" t="s">
        <v>7</v>
      </c>
      <c r="I36" s="95" t="s">
        <v>23</v>
      </c>
      <c r="J36" s="95"/>
      <c r="K36" s="95"/>
      <c r="L36" s="95"/>
      <c r="M36" s="95"/>
      <c r="N36" s="95"/>
      <c r="O36" s="95"/>
      <c r="P36" s="95"/>
    </row>
    <row r="37" spans="2:16" ht="40" customHeight="1" x14ac:dyDescent="0.35">
      <c r="B37" s="1" t="s">
        <v>13</v>
      </c>
      <c r="C37" s="1">
        <v>1</v>
      </c>
      <c r="D37" s="1">
        <v>56950.2</v>
      </c>
      <c r="E37" s="1">
        <v>0</v>
      </c>
      <c r="F37" s="1">
        <v>0</v>
      </c>
      <c r="G37" s="83">
        <v>69881.3</v>
      </c>
      <c r="H37" s="146"/>
      <c r="I37" s="96" t="s">
        <v>47</v>
      </c>
      <c r="J37" s="96"/>
      <c r="K37" s="96"/>
      <c r="L37" s="96"/>
      <c r="M37" s="96"/>
      <c r="N37" s="96"/>
      <c r="O37" s="96"/>
      <c r="P37" s="96"/>
    </row>
    <row r="38" spans="2:16" ht="39.65" customHeight="1" x14ac:dyDescent="0.35">
      <c r="B38" s="1" t="s">
        <v>14</v>
      </c>
      <c r="C38" s="1">
        <v>1</v>
      </c>
      <c r="D38" s="1">
        <v>55489.8</v>
      </c>
      <c r="E38" s="1">
        <v>0</v>
      </c>
      <c r="F38" s="1">
        <v>0</v>
      </c>
      <c r="G38" s="83">
        <v>60343.7</v>
      </c>
    </row>
    <row r="39" spans="2:16" ht="28" customHeight="1" x14ac:dyDescent="0.35">
      <c r="H39" s="84"/>
      <c r="I39" s="84"/>
    </row>
    <row r="40" spans="2:16" ht="28" customHeight="1" x14ac:dyDescent="0.35">
      <c r="G40" s="80"/>
      <c r="H40" s="82"/>
      <c r="I40" s="81"/>
    </row>
    <row r="41" spans="2:16" ht="16" customHeight="1" x14ac:dyDescent="0.35"/>
    <row r="42" spans="2:16" ht="40" customHeight="1" x14ac:dyDescent="0.35">
      <c r="B42" s="93" t="s">
        <v>58</v>
      </c>
      <c r="C42" s="93"/>
      <c r="D42" s="93"/>
      <c r="E42" s="93"/>
      <c r="G42" s="87"/>
      <c r="H42" s="86"/>
    </row>
    <row r="43" spans="2:16" ht="35.15" customHeight="1" x14ac:dyDescent="0.35">
      <c r="B43" s="88" t="s">
        <v>17</v>
      </c>
      <c r="C43" s="89"/>
      <c r="D43" s="38" t="str">
        <f>B37</f>
        <v>GT-1</v>
      </c>
      <c r="E43" s="38" t="str">
        <f>B38</f>
        <v>GT-2</v>
      </c>
      <c r="H43" s="85"/>
      <c r="I43" s="85"/>
    </row>
    <row r="44" spans="2:16" ht="32.15" customHeight="1" x14ac:dyDescent="0.35">
      <c r="B44" s="90" t="s">
        <v>8</v>
      </c>
      <c r="C44" s="91"/>
      <c r="D44" s="39">
        <f>'Input 1_ Calculation Sheet'!H43</f>
        <v>1.4675320364806863</v>
      </c>
      <c r="E44" s="39">
        <f>'Input 2_ Calculation Sheet'!H43</f>
        <v>1.0442537783505152</v>
      </c>
      <c r="H44" s="12"/>
      <c r="I44" s="13"/>
    </row>
    <row r="45" spans="2:16" ht="30" customHeight="1" x14ac:dyDescent="0.35">
      <c r="B45" s="145" t="s">
        <v>57</v>
      </c>
      <c r="C45" s="145"/>
      <c r="D45" s="144">
        <f>1-(D44/100)</f>
        <v>0.9853246796351931</v>
      </c>
      <c r="E45" s="144">
        <f>1-(E44/100)</f>
        <v>0.98955746221649488</v>
      </c>
    </row>
  </sheetData>
  <mergeCells count="11">
    <mergeCell ref="B45:C45"/>
    <mergeCell ref="B6:M6"/>
    <mergeCell ref="B30:M30"/>
    <mergeCell ref="I36:P36"/>
    <mergeCell ref="I37:P37"/>
    <mergeCell ref="I35:P35"/>
    <mergeCell ref="B31:M33"/>
    <mergeCell ref="B43:C43"/>
    <mergeCell ref="B44:C44"/>
    <mergeCell ref="B35:G35"/>
    <mergeCell ref="B42:E42"/>
  </mergeCells>
  <dataValidations count="1">
    <dataValidation type="list" allowBlank="1" showInputMessage="1" showErrorMessage="1" sqref="C39">
      <formula1>#REF!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'Input 1_ Calculation Sheet'!$N$32:$N$33</xm:f>
          </x14:formula1>
          <xm:sqref>B37:B38</xm:sqref>
        </x14:dataValidation>
        <x14:dataValidation type="list" allowBlank="1" showInputMessage="1" showErrorMessage="1">
          <x14:formula1>
            <xm:f>'Input 1_ Calculation Sheet'!$O$32:$O$35</xm:f>
          </x14:formula1>
          <xm:sqref>C37:C38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8"/>
  <sheetViews>
    <sheetView topLeftCell="C55" zoomScaleNormal="100" workbookViewId="0">
      <selection activeCell="C55" sqref="A1:XFD1048576"/>
    </sheetView>
  </sheetViews>
  <sheetFormatPr defaultColWidth="9" defaultRowHeight="14.5" x14ac:dyDescent="0.35"/>
  <cols>
    <col min="1" max="1" width="13.81640625" style="15" customWidth="1"/>
    <col min="2" max="2" width="18.54296875" style="15" customWidth="1"/>
    <col min="3" max="3" width="16.26953125" style="15" customWidth="1"/>
    <col min="4" max="6" width="9" style="16"/>
    <col min="7" max="7" width="16.81640625" style="15" customWidth="1"/>
    <col min="8" max="8" width="19.453125" style="15" customWidth="1"/>
    <col min="9" max="9" width="16.81640625" style="15" customWidth="1"/>
    <col min="10" max="12" width="12.81640625" style="16" customWidth="1"/>
    <col min="13" max="13" width="16.1796875" style="16" customWidth="1"/>
    <col min="14" max="17" width="12.81640625" style="16" customWidth="1"/>
    <col min="18" max="18" width="9" style="16"/>
    <col min="19" max="23" width="11" style="16" customWidth="1"/>
    <col min="24" max="24" width="9" style="16"/>
    <col min="25" max="25" width="17.7265625" style="16" customWidth="1"/>
    <col min="26" max="16384" width="9" style="16"/>
  </cols>
  <sheetData>
    <row r="1" spans="1:8" ht="15" thickBot="1" x14ac:dyDescent="0.4"/>
    <row r="2" spans="1:8" x14ac:dyDescent="0.35">
      <c r="B2" s="17" t="s">
        <v>20</v>
      </c>
      <c r="C2" s="18"/>
      <c r="D2" s="18"/>
      <c r="E2" s="19"/>
    </row>
    <row r="3" spans="1:8" x14ac:dyDescent="0.35">
      <c r="B3" s="20" t="s">
        <v>21</v>
      </c>
      <c r="C3" s="21"/>
      <c r="D3" s="21"/>
      <c r="E3" s="22"/>
      <c r="H3" s="74"/>
    </row>
    <row r="4" spans="1:8" ht="15" thickBot="1" x14ac:dyDescent="0.4">
      <c r="B4" s="23" t="s">
        <v>22</v>
      </c>
      <c r="C4" s="24"/>
      <c r="D4" s="24"/>
      <c r="E4" s="25"/>
    </row>
    <row r="6" spans="1:8" ht="18.5" x14ac:dyDescent="0.35">
      <c r="B6" s="26" t="s">
        <v>55</v>
      </c>
    </row>
    <row r="9" spans="1:8" x14ac:dyDescent="0.35">
      <c r="A9" s="27"/>
    </row>
    <row r="29" spans="1:22" ht="15" thickBot="1" x14ac:dyDescent="0.4"/>
    <row r="30" spans="1:22" ht="44.5" customHeight="1" thickBot="1" x14ac:dyDescent="0.4">
      <c r="A30" s="137" t="s">
        <v>27</v>
      </c>
      <c r="B30" s="137"/>
      <c r="C30" s="137"/>
      <c r="G30" s="138" t="str">
        <f>'Input Sheet'!B37</f>
        <v>GT-1</v>
      </c>
      <c r="H30" s="139"/>
      <c r="I30" s="139"/>
      <c r="J30" s="139"/>
      <c r="K30" s="139"/>
      <c r="L30" s="139"/>
      <c r="M30" s="139"/>
      <c r="N30" s="139"/>
      <c r="O30" s="139"/>
      <c r="P30" s="140"/>
      <c r="U30" s="58" t="s">
        <v>16</v>
      </c>
      <c r="V30" s="58" t="s">
        <v>46</v>
      </c>
    </row>
    <row r="31" spans="1:22" ht="25" customHeight="1" x14ac:dyDescent="0.35">
      <c r="G31" s="42"/>
      <c r="H31" s="40"/>
      <c r="I31" s="40"/>
      <c r="J31" s="40"/>
      <c r="K31" s="40"/>
      <c r="L31" s="40"/>
      <c r="M31" s="40"/>
      <c r="N31" s="53" t="s">
        <v>12</v>
      </c>
      <c r="O31" s="53" t="s">
        <v>46</v>
      </c>
      <c r="P31" s="43"/>
      <c r="U31" s="28" t="s">
        <v>13</v>
      </c>
      <c r="V31" s="28">
        <v>0</v>
      </c>
    </row>
    <row r="32" spans="1:22" ht="34" customHeight="1" x14ac:dyDescent="0.35">
      <c r="A32" s="29" t="s">
        <v>0</v>
      </c>
      <c r="B32" s="29" t="s">
        <v>1</v>
      </c>
      <c r="C32" s="29" t="s">
        <v>2</v>
      </c>
      <c r="G32" s="141" t="s">
        <v>35</v>
      </c>
      <c r="H32" s="115"/>
      <c r="I32" s="115"/>
      <c r="J32" s="115"/>
      <c r="K32" s="115"/>
      <c r="L32" s="115"/>
      <c r="M32" s="40"/>
      <c r="N32" s="63" t="s">
        <v>13</v>
      </c>
      <c r="O32" s="63">
        <v>0</v>
      </c>
      <c r="P32" s="43"/>
      <c r="U32" s="28" t="s">
        <v>14</v>
      </c>
      <c r="V32" s="28">
        <v>1</v>
      </c>
    </row>
    <row r="33" spans="1:24" ht="39.65" customHeight="1" x14ac:dyDescent="0.35">
      <c r="A33" s="63">
        <v>0</v>
      </c>
      <c r="B33" s="14">
        <v>0</v>
      </c>
      <c r="C33" s="14">
        <v>0</v>
      </c>
      <c r="G33" s="44" t="s">
        <v>16</v>
      </c>
      <c r="H33" s="30" t="s">
        <v>6</v>
      </c>
      <c r="I33" s="30" t="s">
        <v>32</v>
      </c>
      <c r="J33" s="58" t="s">
        <v>33</v>
      </c>
      <c r="K33" s="58" t="s">
        <v>34</v>
      </c>
      <c r="L33" s="58" t="s">
        <v>39</v>
      </c>
      <c r="M33" s="40"/>
      <c r="N33" s="63" t="s">
        <v>14</v>
      </c>
      <c r="O33" s="63">
        <v>1</v>
      </c>
      <c r="P33" s="43"/>
      <c r="V33" s="28">
        <v>2</v>
      </c>
    </row>
    <row r="34" spans="1:24" ht="17.5" customHeight="1" x14ac:dyDescent="0.35">
      <c r="A34" s="63">
        <v>1810</v>
      </c>
      <c r="B34" s="14">
        <v>1.0146999999999999</v>
      </c>
      <c r="C34" s="14">
        <v>0.24540000000000001</v>
      </c>
      <c r="G34" s="45" t="str">
        <f>'Input Sheet'!B37</f>
        <v>GT-1</v>
      </c>
      <c r="H34" s="63">
        <f>'Input Sheet'!C37</f>
        <v>1</v>
      </c>
      <c r="I34" s="56">
        <f>'Input Sheet'!D37</f>
        <v>56950.2</v>
      </c>
      <c r="J34" s="56">
        <f>'Input Sheet'!E37</f>
        <v>0</v>
      </c>
      <c r="K34" s="56">
        <f>'Input Sheet'!F37</f>
        <v>0</v>
      </c>
      <c r="L34" s="56">
        <f>'Input Sheet'!G37</f>
        <v>69881.3</v>
      </c>
      <c r="M34" s="40">
        <v>0</v>
      </c>
      <c r="N34" s="142"/>
      <c r="O34" s="63">
        <v>2</v>
      </c>
      <c r="P34" s="43"/>
      <c r="V34" s="28">
        <v>3</v>
      </c>
    </row>
    <row r="35" spans="1:24" ht="17.5" customHeight="1" thickBot="1" x14ac:dyDescent="0.4">
      <c r="A35" s="63">
        <v>4160</v>
      </c>
      <c r="B35" s="14">
        <v>1.4873000000000001</v>
      </c>
      <c r="C35" s="14">
        <v>0.47339999999999999</v>
      </c>
      <c r="G35" s="46"/>
      <c r="H35" s="31"/>
      <c r="I35" s="31"/>
      <c r="J35" s="32"/>
      <c r="K35" s="33"/>
      <c r="L35" s="40"/>
      <c r="M35" s="40"/>
      <c r="N35" s="143"/>
      <c r="O35" s="63">
        <v>3</v>
      </c>
      <c r="P35" s="43"/>
    </row>
    <row r="36" spans="1:24" ht="17.5" customHeight="1" x14ac:dyDescent="0.35">
      <c r="A36" s="63">
        <v>6880</v>
      </c>
      <c r="B36" s="14">
        <v>1.7848999999999999</v>
      </c>
      <c r="C36" s="14">
        <v>0.66659999999999997</v>
      </c>
      <c r="G36" s="133" t="s">
        <v>18</v>
      </c>
      <c r="H36" s="134"/>
      <c r="I36" s="134"/>
      <c r="J36" s="134"/>
      <c r="K36" s="134"/>
      <c r="L36" s="40"/>
      <c r="M36" s="40"/>
      <c r="N36" s="40"/>
      <c r="O36" s="40"/>
      <c r="P36" s="43"/>
    </row>
    <row r="37" spans="1:24" ht="32.5" customHeight="1" x14ac:dyDescent="0.35">
      <c r="A37" s="63">
        <v>9220</v>
      </c>
      <c r="B37" s="14">
        <v>2.0125000000000002</v>
      </c>
      <c r="C37" s="14">
        <v>0.71977999999999998</v>
      </c>
      <c r="G37" s="44" t="s">
        <v>41</v>
      </c>
      <c r="H37" s="30" t="s">
        <v>36</v>
      </c>
      <c r="I37" s="30" t="s">
        <v>37</v>
      </c>
      <c r="J37" s="30" t="s">
        <v>38</v>
      </c>
      <c r="K37" s="77" t="s">
        <v>39</v>
      </c>
      <c r="L37" s="40"/>
      <c r="M37" s="40"/>
      <c r="N37" s="40"/>
      <c r="O37" s="40"/>
      <c r="P37" s="43"/>
    </row>
    <row r="38" spans="1:24" ht="25" customHeight="1" x14ac:dyDescent="0.35">
      <c r="A38" s="63">
        <v>12330</v>
      </c>
      <c r="B38" s="14">
        <v>2.2576999999999998</v>
      </c>
      <c r="C38" s="14">
        <v>0.86029999999999995</v>
      </c>
      <c r="G38" s="79">
        <f>IF(H34=0,L34,I34)</f>
        <v>56950.2</v>
      </c>
      <c r="H38" s="57">
        <f>H39-I34</f>
        <v>12931.100000000006</v>
      </c>
      <c r="I38" s="56">
        <f>I39-J34</f>
        <v>69881.3</v>
      </c>
      <c r="J38" s="56">
        <f>J39-K34</f>
        <v>69881.3</v>
      </c>
      <c r="K38" s="56">
        <f>L34</f>
        <v>69881.3</v>
      </c>
      <c r="L38" s="40"/>
      <c r="M38" s="40"/>
      <c r="N38" s="40"/>
      <c r="O38" s="40"/>
      <c r="P38" s="43"/>
    </row>
    <row r="39" spans="1:24" ht="25" customHeight="1" x14ac:dyDescent="0.35">
      <c r="A39" s="63">
        <v>13690</v>
      </c>
      <c r="B39" s="14">
        <v>2.3803000000000001</v>
      </c>
      <c r="C39" s="14">
        <v>0.96589999999999998</v>
      </c>
      <c r="G39" s="79"/>
      <c r="H39" s="57">
        <f>IF(J34,J34,L34)</f>
        <v>69881.3</v>
      </c>
      <c r="I39" s="57">
        <f>IF(K34,K34,L34)</f>
        <v>69881.3</v>
      </c>
      <c r="J39" s="57">
        <f>IF(L34,L34,K34)</f>
        <v>69881.3</v>
      </c>
      <c r="K39" s="56"/>
      <c r="L39" s="40"/>
      <c r="M39" s="40"/>
      <c r="N39" s="40"/>
      <c r="O39" s="40"/>
      <c r="P39" s="43"/>
    </row>
    <row r="40" spans="1:24" ht="25" customHeight="1" thickBot="1" x14ac:dyDescent="0.4">
      <c r="A40" s="63">
        <v>16790</v>
      </c>
      <c r="B40" s="14">
        <v>2.573</v>
      </c>
      <c r="C40" s="14">
        <v>1.0714999999999999</v>
      </c>
      <c r="G40" s="46"/>
      <c r="H40" s="34"/>
      <c r="I40" s="35"/>
      <c r="J40" s="35"/>
      <c r="K40" s="36"/>
      <c r="L40" s="40"/>
      <c r="M40" s="107" t="s">
        <v>52</v>
      </c>
      <c r="N40" s="107"/>
      <c r="O40" s="107"/>
      <c r="P40" s="136"/>
    </row>
    <row r="41" spans="1:24" ht="17.5" customHeight="1" x14ac:dyDescent="0.35">
      <c r="A41" s="63">
        <v>19120</v>
      </c>
      <c r="B41" s="14">
        <v>2.6956000000000002</v>
      </c>
      <c r="C41" s="14">
        <v>1.1595</v>
      </c>
      <c r="G41" s="133" t="s">
        <v>40</v>
      </c>
      <c r="H41" s="134"/>
      <c r="I41" s="134"/>
      <c r="J41" s="134"/>
      <c r="K41" s="134"/>
      <c r="L41" s="40"/>
      <c r="M41" s="131" t="s">
        <v>43</v>
      </c>
      <c r="N41" s="132" t="s">
        <v>28</v>
      </c>
      <c r="O41" s="132"/>
      <c r="P41" s="47">
        <f>B54-B56</f>
        <v>2.2999999999999998</v>
      </c>
    </row>
    <row r="42" spans="1:24" ht="32.5" customHeight="1" x14ac:dyDescent="0.35">
      <c r="A42" s="63">
        <v>21650</v>
      </c>
      <c r="B42" s="14">
        <v>2.8708</v>
      </c>
      <c r="C42" s="14">
        <v>1.2652000000000001</v>
      </c>
      <c r="G42" s="44" t="s">
        <v>15</v>
      </c>
      <c r="H42" s="135" t="s">
        <v>8</v>
      </c>
      <c r="I42" s="135"/>
      <c r="J42" s="135" t="s">
        <v>9</v>
      </c>
      <c r="K42" s="135"/>
      <c r="L42" s="66"/>
      <c r="M42" s="131"/>
      <c r="N42" s="132" t="s">
        <v>29</v>
      </c>
      <c r="O42" s="132"/>
      <c r="P42" s="47">
        <f>C54-C56</f>
        <v>1.7521</v>
      </c>
    </row>
    <row r="43" spans="1:24" ht="25" customHeight="1" x14ac:dyDescent="0.35">
      <c r="A43" s="63">
        <v>23390</v>
      </c>
      <c r="B43" s="14">
        <v>2.9584000000000001</v>
      </c>
      <c r="C43" s="14">
        <v>1.3357000000000001</v>
      </c>
      <c r="G43" s="45">
        <f>H34</f>
        <v>1</v>
      </c>
      <c r="H43" s="54">
        <f>VLOOKUP(G43,O90:P93,2,FALSE)</f>
        <v>1.4675320364806863</v>
      </c>
      <c r="I43" s="55"/>
      <c r="J43" s="54">
        <f>VLOOKUP(G43,O84:P87,2,FALSE)</f>
        <v>3.2921511334763967</v>
      </c>
      <c r="K43" s="55"/>
      <c r="L43" s="66"/>
      <c r="M43" s="131" t="s">
        <v>44</v>
      </c>
      <c r="N43" s="132" t="s">
        <v>28</v>
      </c>
      <c r="O43" s="132"/>
      <c r="P43" s="47">
        <f>B77-B79</f>
        <v>2.4000000000000004</v>
      </c>
    </row>
    <row r="44" spans="1:24" ht="14.5" customHeight="1" x14ac:dyDescent="0.35">
      <c r="A44" s="63">
        <v>26500</v>
      </c>
      <c r="B44" s="14">
        <v>3.1160999999999999</v>
      </c>
      <c r="C44" s="14">
        <v>1.4415</v>
      </c>
      <c r="G44" s="42"/>
      <c r="H44" s="40"/>
      <c r="I44" s="40"/>
      <c r="J44" s="40"/>
      <c r="K44" s="40"/>
      <c r="L44" s="40"/>
      <c r="M44" s="131"/>
      <c r="N44" s="132" t="s">
        <v>29</v>
      </c>
      <c r="O44" s="132"/>
      <c r="P44" s="47">
        <f>C76-C79</f>
        <v>1.6</v>
      </c>
    </row>
    <row r="45" spans="1:24" ht="26.5" customHeight="1" x14ac:dyDescent="0.35">
      <c r="A45" s="63">
        <v>28820</v>
      </c>
      <c r="B45" s="14">
        <v>3.2212999999999998</v>
      </c>
      <c r="C45" s="14">
        <v>1.512</v>
      </c>
      <c r="G45" s="48" t="s">
        <v>0</v>
      </c>
      <c r="H45" s="29" t="s">
        <v>1</v>
      </c>
      <c r="I45" s="29" t="s">
        <v>2</v>
      </c>
      <c r="J45" s="40"/>
      <c r="K45" s="40"/>
      <c r="L45" s="40"/>
      <c r="M45" s="131" t="s">
        <v>45</v>
      </c>
      <c r="N45" s="132" t="s">
        <v>28</v>
      </c>
      <c r="O45" s="132"/>
      <c r="P45" s="47">
        <f>B91-B93</f>
        <v>2.4000000000000004</v>
      </c>
    </row>
    <row r="46" spans="1:24" ht="15" thickBot="1" x14ac:dyDescent="0.4">
      <c r="A46" s="63">
        <v>31730</v>
      </c>
      <c r="B46" s="14">
        <v>3.3614999999999999</v>
      </c>
      <c r="C46" s="14">
        <v>1.6353</v>
      </c>
      <c r="G46" s="45">
        <v>0</v>
      </c>
      <c r="H46" s="14">
        <v>0</v>
      </c>
      <c r="I46" s="14">
        <v>0</v>
      </c>
      <c r="J46" s="40"/>
      <c r="K46" s="40"/>
      <c r="L46" s="40"/>
      <c r="M46" s="131"/>
      <c r="N46" s="132" t="s">
        <v>29</v>
      </c>
      <c r="O46" s="132"/>
      <c r="P46" s="47">
        <f>C91-C93</f>
        <v>1.6</v>
      </c>
    </row>
    <row r="47" spans="1:24" x14ac:dyDescent="0.35">
      <c r="A47" s="63">
        <v>33860</v>
      </c>
      <c r="B47" s="14">
        <v>3.4317000000000002</v>
      </c>
      <c r="C47" s="14">
        <v>1.7058</v>
      </c>
      <c r="G47" s="45">
        <v>1810</v>
      </c>
      <c r="H47" s="14">
        <v>1.0146999999999999</v>
      </c>
      <c r="I47" s="14">
        <v>0.24540000000000001</v>
      </c>
      <c r="J47" s="40"/>
      <c r="K47" s="40"/>
      <c r="L47" s="40"/>
      <c r="M47" s="40"/>
      <c r="N47" s="40"/>
      <c r="O47" s="40"/>
      <c r="P47" s="40"/>
      <c r="Q47" s="70"/>
      <c r="R47" s="71"/>
      <c r="S47" s="71"/>
      <c r="T47" s="71"/>
      <c r="U47" s="71"/>
      <c r="V47" s="71"/>
      <c r="W47" s="71"/>
      <c r="X47" s="72"/>
    </row>
    <row r="48" spans="1:24" x14ac:dyDescent="0.35">
      <c r="A48" s="63">
        <v>36390</v>
      </c>
      <c r="B48" s="14">
        <v>3.5893000000000002</v>
      </c>
      <c r="C48" s="14">
        <v>1.7765</v>
      </c>
      <c r="G48" s="45">
        <v>4160</v>
      </c>
      <c r="H48" s="14">
        <v>1.4873000000000001</v>
      </c>
      <c r="I48" s="14">
        <v>0.47339999999999999</v>
      </c>
      <c r="J48" s="40"/>
      <c r="K48" s="40"/>
      <c r="L48" s="40"/>
      <c r="M48" s="40"/>
      <c r="N48" s="40"/>
      <c r="O48" s="40"/>
      <c r="P48" s="40"/>
      <c r="Q48" s="42"/>
      <c r="R48" s="107" t="s">
        <v>56</v>
      </c>
      <c r="S48" s="107"/>
      <c r="T48" s="107"/>
      <c r="U48" s="107"/>
      <c r="V48" s="107"/>
      <c r="W48" s="107"/>
      <c r="X48" s="43"/>
    </row>
    <row r="49" spans="1:24" x14ac:dyDescent="0.35">
      <c r="A49" s="63">
        <v>38130</v>
      </c>
      <c r="B49" s="14">
        <v>3.6419999999999999</v>
      </c>
      <c r="C49" s="14">
        <v>1.8821000000000001</v>
      </c>
      <c r="G49" s="45">
        <v>6880</v>
      </c>
      <c r="H49" s="14">
        <v>1.7848999999999999</v>
      </c>
      <c r="I49" s="14">
        <v>0.66659999999999997</v>
      </c>
      <c r="J49" s="40"/>
      <c r="K49" s="40"/>
      <c r="L49" s="40"/>
      <c r="M49" s="40"/>
      <c r="N49" s="40"/>
      <c r="O49" s="40"/>
      <c r="P49" s="40"/>
      <c r="Q49" s="42"/>
      <c r="R49" s="107"/>
      <c r="S49" s="107"/>
      <c r="T49" s="107"/>
      <c r="U49" s="107"/>
      <c r="V49" s="107"/>
      <c r="W49" s="107"/>
      <c r="X49" s="43"/>
    </row>
    <row r="50" spans="1:24" x14ac:dyDescent="0.35">
      <c r="A50" s="63">
        <v>40850</v>
      </c>
      <c r="B50" s="14">
        <v>3.7471999999999999</v>
      </c>
      <c r="C50" s="14">
        <v>1.9702</v>
      </c>
      <c r="G50" s="45">
        <v>9220</v>
      </c>
      <c r="H50" s="14">
        <v>2.0125000000000002</v>
      </c>
      <c r="I50" s="14">
        <v>0.71970000000000001</v>
      </c>
      <c r="J50" s="40"/>
      <c r="K50" s="40"/>
      <c r="L50" s="40"/>
      <c r="M50" s="114" t="str">
        <f>G30</f>
        <v>GT-1</v>
      </c>
      <c r="N50" s="114"/>
      <c r="O50" s="114"/>
      <c r="P50" s="114"/>
      <c r="Q50" s="42"/>
      <c r="R50" s="40"/>
      <c r="S50" s="40"/>
      <c r="T50" s="40"/>
      <c r="U50" s="40"/>
      <c r="V50" s="40"/>
      <c r="W50" s="40"/>
      <c r="X50" s="43"/>
    </row>
    <row r="51" spans="1:24" x14ac:dyDescent="0.35">
      <c r="A51" s="63">
        <v>42790</v>
      </c>
      <c r="B51" s="14">
        <v>3.8523000000000001</v>
      </c>
      <c r="C51" s="14">
        <v>2.0407999999999999</v>
      </c>
      <c r="G51" s="45">
        <v>12330</v>
      </c>
      <c r="H51" s="14">
        <v>2.2576999999999998</v>
      </c>
      <c r="I51" s="14">
        <v>0.86029999999999995</v>
      </c>
      <c r="J51" s="40"/>
      <c r="K51" s="40"/>
      <c r="L51" s="40"/>
      <c r="M51" s="115"/>
      <c r="N51" s="115"/>
      <c r="O51" s="115"/>
      <c r="P51" s="115"/>
      <c r="Q51" s="42"/>
      <c r="R51" s="40"/>
      <c r="S51" s="40"/>
      <c r="T51" s="40"/>
      <c r="U51" s="40"/>
      <c r="V51" s="40"/>
      <c r="W51" s="40"/>
      <c r="X51" s="43"/>
    </row>
    <row r="52" spans="1:24" x14ac:dyDescent="0.35">
      <c r="A52" s="63">
        <v>45310</v>
      </c>
      <c r="B52" s="14">
        <v>3.98</v>
      </c>
      <c r="C52" s="14">
        <v>2.1638000000000002</v>
      </c>
      <c r="G52" s="45">
        <v>13690</v>
      </c>
      <c r="H52" s="14">
        <v>2.3803000000000001</v>
      </c>
      <c r="I52" s="14">
        <v>0.96589999999999998</v>
      </c>
      <c r="J52" s="40"/>
      <c r="K52" s="40"/>
      <c r="L52" s="40"/>
      <c r="M52" s="116" t="s">
        <v>50</v>
      </c>
      <c r="N52" s="116"/>
      <c r="O52" s="116" t="s">
        <v>54</v>
      </c>
      <c r="P52" s="117"/>
      <c r="Q52" s="42"/>
      <c r="R52" s="40"/>
      <c r="S52" s="40"/>
      <c r="T52" s="40"/>
      <c r="U52" s="40"/>
      <c r="V52" s="40"/>
      <c r="W52" s="40"/>
      <c r="X52" s="43"/>
    </row>
    <row r="53" spans="1:24" x14ac:dyDescent="0.35">
      <c r="A53" s="63">
        <v>47760</v>
      </c>
      <c r="B53" s="14">
        <v>4.08</v>
      </c>
      <c r="C53" s="14">
        <v>2.2000000000000002</v>
      </c>
      <c r="G53" s="45">
        <v>16790</v>
      </c>
      <c r="H53" s="14">
        <v>2.573</v>
      </c>
      <c r="I53" s="14">
        <v>1.0714999999999999</v>
      </c>
      <c r="J53" s="40"/>
      <c r="K53" s="40"/>
      <c r="L53" s="40"/>
      <c r="M53" s="116"/>
      <c r="N53" s="116"/>
      <c r="O53" s="116"/>
      <c r="P53" s="117"/>
      <c r="Q53" s="42"/>
      <c r="R53" s="40"/>
      <c r="S53" s="40"/>
      <c r="T53" s="40"/>
      <c r="U53" s="40"/>
      <c r="V53" s="40"/>
      <c r="W53" s="40"/>
      <c r="X53" s="43"/>
    </row>
    <row r="54" spans="1:24" x14ac:dyDescent="0.35">
      <c r="A54" s="63">
        <v>48000</v>
      </c>
      <c r="B54" s="14">
        <v>4.0999999999999996</v>
      </c>
      <c r="C54" s="14">
        <v>2.2521</v>
      </c>
      <c r="G54" s="45">
        <v>19120</v>
      </c>
      <c r="H54" s="14">
        <v>2.6956000000000002</v>
      </c>
      <c r="I54" s="14">
        <v>1.1595</v>
      </c>
      <c r="J54" s="40"/>
      <c r="K54" s="40"/>
      <c r="L54" s="40"/>
      <c r="M54" s="118" t="s">
        <v>3</v>
      </c>
      <c r="N54" s="118"/>
      <c r="O54" s="118" t="s">
        <v>51</v>
      </c>
      <c r="P54" s="119"/>
      <c r="Q54" s="42"/>
      <c r="R54" s="40"/>
      <c r="S54" s="40"/>
      <c r="T54" s="40"/>
      <c r="U54" s="40"/>
      <c r="V54" s="40"/>
      <c r="W54" s="40"/>
      <c r="X54" s="43"/>
    </row>
    <row r="55" spans="1:24" x14ac:dyDescent="0.35">
      <c r="A55" s="63">
        <v>48000</v>
      </c>
      <c r="B55" s="14">
        <v>3.7423000000000002</v>
      </c>
      <c r="C55" s="14">
        <v>1.5</v>
      </c>
      <c r="G55" s="45">
        <v>21650</v>
      </c>
      <c r="H55" s="14">
        <v>2.8708</v>
      </c>
      <c r="I55" s="14">
        <v>1.2652000000000001</v>
      </c>
      <c r="J55" s="40"/>
      <c r="K55" s="40"/>
      <c r="L55" s="40"/>
      <c r="M55" s="62" t="s">
        <v>48</v>
      </c>
      <c r="N55" s="62" t="s">
        <v>49</v>
      </c>
      <c r="O55" s="62" t="s">
        <v>48</v>
      </c>
      <c r="P55" s="64" t="s">
        <v>49</v>
      </c>
      <c r="Q55" s="42"/>
      <c r="R55" s="40"/>
      <c r="S55" s="40"/>
      <c r="T55" s="40"/>
      <c r="U55" s="40"/>
      <c r="V55" s="40"/>
      <c r="W55" s="40"/>
      <c r="X55" s="43"/>
    </row>
    <row r="56" spans="1:24" x14ac:dyDescent="0.35">
      <c r="A56" s="63">
        <v>48000</v>
      </c>
      <c r="B56" s="14">
        <v>1.8</v>
      </c>
      <c r="C56" s="14">
        <v>0.5</v>
      </c>
      <c r="G56" s="45">
        <v>23390</v>
      </c>
      <c r="H56" s="14">
        <v>2.9584000000000001</v>
      </c>
      <c r="I56" s="14">
        <v>1.3357000000000001</v>
      </c>
      <c r="J56" s="40"/>
      <c r="K56" s="40"/>
      <c r="L56" s="40"/>
      <c r="M56" s="63">
        <f>VLOOKUP($I$34,$G$46:$I$73,1,TRUE)</f>
        <v>56000</v>
      </c>
      <c r="N56" s="63">
        <f>VLOOKUP($I$34,$G$46:$I$73,1,TRUE)</f>
        <v>56000</v>
      </c>
      <c r="O56" s="63">
        <f>VLOOKUP($G$38,$G$46:$I$73,1,TRUE)</f>
        <v>56000</v>
      </c>
      <c r="P56" s="63">
        <f>VLOOKUP($G$38,$G$46:$I$73,1,TRUE)</f>
        <v>56000</v>
      </c>
      <c r="Q56" s="42"/>
      <c r="R56" s="40"/>
      <c r="S56" s="40"/>
      <c r="T56" s="40"/>
      <c r="U56" s="40"/>
      <c r="V56" s="40"/>
      <c r="W56" s="40"/>
      <c r="X56" s="43"/>
    </row>
    <row r="57" spans="1:24" x14ac:dyDescent="0.35">
      <c r="A57" s="63">
        <v>50010</v>
      </c>
      <c r="B57" s="14">
        <v>1.9812000000000001</v>
      </c>
      <c r="C57" s="14">
        <v>0.7661</v>
      </c>
      <c r="G57" s="45">
        <v>26500</v>
      </c>
      <c r="H57" s="14">
        <v>3.1160999999999999</v>
      </c>
      <c r="I57" s="14">
        <v>1.4415</v>
      </c>
      <c r="J57" s="40"/>
      <c r="K57" s="40"/>
      <c r="L57" s="40"/>
      <c r="M57" s="65">
        <f>IF(ISNUMBER(MATCH($I$34,$G$46:$G$73,1)),SMALL($G$46:$G$73,COUNTIF($G$46:$G$73,"&lt;"&amp;$I$34)+1))</f>
        <v>60000</v>
      </c>
      <c r="N57" s="65">
        <f>IF(ISNUMBER(MATCH($I$34,$G$46:$G$73,1)),SMALL($G$46:$G$73,COUNTIF($G$46:$G$73,"&lt;"&amp;$I$34)+1))</f>
        <v>60000</v>
      </c>
      <c r="O57" s="65">
        <f>IF(ISNUMBER(MATCH($G$38,$G$46:$G$73,1)),SMALL($G$46:$G$73,COUNTIF($G$46:$G$73,"&lt;"&amp;$G$38)+1))</f>
        <v>60000</v>
      </c>
      <c r="P57" s="65">
        <f>IF(ISNUMBER(MATCH($G$38,$G$46:$G$73,1)),SMALL($G$46:$G$73,COUNTIF($G$46:$G$73,"&lt;"&amp;$I$34)+1))</f>
        <v>60000</v>
      </c>
      <c r="Q57" s="42"/>
      <c r="R57" s="40"/>
      <c r="S57" s="40"/>
      <c r="T57" s="40"/>
      <c r="U57" s="40"/>
      <c r="V57" s="40"/>
      <c r="W57" s="40"/>
      <c r="X57" s="43"/>
    </row>
    <row r="58" spans="1:24" x14ac:dyDescent="0.35">
      <c r="A58" s="63">
        <v>52740</v>
      </c>
      <c r="B58" s="14">
        <v>2.2964000000000002</v>
      </c>
      <c r="C58" s="14">
        <v>0.87160000000000004</v>
      </c>
      <c r="G58" s="45">
        <v>28820</v>
      </c>
      <c r="H58" s="14">
        <v>3.2212999999999998</v>
      </c>
      <c r="I58" s="14">
        <v>1.512</v>
      </c>
      <c r="J58" s="40"/>
      <c r="K58" s="40"/>
      <c r="L58" s="40"/>
      <c r="M58" s="14">
        <f>VLOOKUP(M56,$G$46:$I$73,2,FALSE)</f>
        <v>4.4420000000000002</v>
      </c>
      <c r="N58" s="14">
        <f>VLOOKUP(N56,$G$46:$I$73,3,FALSE)</f>
        <v>2.4320999999999997</v>
      </c>
      <c r="O58" s="14">
        <f>VLOOKUP(O56,$G$46:$I$73,2,FALSE)</f>
        <v>4.4420000000000002</v>
      </c>
      <c r="P58" s="14">
        <f>VLOOKUP(P56,$G$46:$I$73,3,FALSE)</f>
        <v>2.4320999999999997</v>
      </c>
      <c r="Q58" s="42"/>
      <c r="R58" s="40"/>
      <c r="S58" s="40"/>
      <c r="T58" s="40"/>
      <c r="U58" s="40"/>
      <c r="V58" s="40"/>
      <c r="W58" s="40"/>
      <c r="X58" s="43"/>
    </row>
    <row r="59" spans="1:24" x14ac:dyDescent="0.35">
      <c r="A59" s="63">
        <v>55650</v>
      </c>
      <c r="B59" s="14">
        <v>2.5065</v>
      </c>
      <c r="C59" s="14">
        <v>0.97719999999999996</v>
      </c>
      <c r="G59" s="45">
        <v>31730</v>
      </c>
      <c r="H59" s="14">
        <v>3.3614999999999999</v>
      </c>
      <c r="I59" s="14">
        <v>1.6353</v>
      </c>
      <c r="J59" s="40"/>
      <c r="K59" s="40"/>
      <c r="L59" s="40"/>
      <c r="M59" s="14">
        <f>VLOOKUP(M57,$G$46:$I$73,2,FALSE)</f>
        <v>4.556</v>
      </c>
      <c r="N59" s="14">
        <f>VLOOKUP(N57,$G$46:$I$73,3,FALSE)</f>
        <v>2.5220999999999996</v>
      </c>
      <c r="O59" s="14">
        <f>VLOOKUP(O57,$G$46:$I$73,2,FALSE)</f>
        <v>4.556</v>
      </c>
      <c r="P59" s="14">
        <f>VLOOKUP(P57,$G$46:$I$73,3,FALSE)</f>
        <v>2.5220999999999996</v>
      </c>
      <c r="Q59" s="42"/>
      <c r="R59" s="40"/>
      <c r="S59" s="40"/>
      <c r="T59" s="40"/>
      <c r="U59" s="40"/>
      <c r="V59" s="40"/>
      <c r="W59" s="40"/>
      <c r="X59" s="43"/>
    </row>
    <row r="60" spans="1:24" x14ac:dyDescent="0.35">
      <c r="A60" s="63">
        <v>57790</v>
      </c>
      <c r="B60" s="14">
        <v>2.6817000000000002</v>
      </c>
      <c r="C60" s="14">
        <v>1.0828</v>
      </c>
      <c r="G60" s="45">
        <v>33860</v>
      </c>
      <c r="H60" s="14">
        <v>3.4317000000000002</v>
      </c>
      <c r="I60" s="14">
        <v>1.7058</v>
      </c>
      <c r="J60" s="40"/>
      <c r="K60" s="40"/>
      <c r="L60" s="40"/>
      <c r="M60" s="14">
        <f>IF(ISNUMBER(MATCH($I$34,$G$46:$G$73,0)),VLOOKUP($I$34,$G$46:$I$73,2,1),FORECAST($I$34,M58:M59,M56:M57))</f>
        <v>4.469080700000001</v>
      </c>
      <c r="N60" s="14">
        <f>IF(ISNUMBER(MATCH($I$34,$G$46:$G$73,0)),VLOOKUP($I$34,$G$46:$I$73,3,1),FORECAST($I$34,N58:N59,N56:N57))</f>
        <v>2.4534794999999994</v>
      </c>
      <c r="O60" s="14">
        <f>IF(ISNUMBER(MATCH($G$38,$G$46:$G$73,0)),VLOOKUP($G$38,$G$46:$I$73,2,1),FORECAST($G$38,O58:O59,O56:O57))</f>
        <v>4.469080700000001</v>
      </c>
      <c r="P60" s="14">
        <f>IF(ISNUMBER(MATCH($G$38,$G$46:$G$73,0)),VLOOKUP($G$38,$G$46:$I$73,3,1),FORECAST($G$38,P58:P59,P56:P57))</f>
        <v>2.4534794999999994</v>
      </c>
      <c r="Q60" s="42"/>
      <c r="R60" s="40"/>
      <c r="S60" s="40"/>
      <c r="T60" s="40"/>
      <c r="U60" s="40"/>
      <c r="V60" s="40"/>
      <c r="W60" s="40"/>
      <c r="X60" s="43"/>
    </row>
    <row r="61" spans="1:24" x14ac:dyDescent="0.35">
      <c r="A61" s="63">
        <v>60120</v>
      </c>
      <c r="B61" s="14">
        <v>2.8742999999999999</v>
      </c>
      <c r="C61" s="14">
        <v>1.2233000000000001</v>
      </c>
      <c r="G61" s="45">
        <v>36390</v>
      </c>
      <c r="H61" s="14">
        <v>3.5893000000000002</v>
      </c>
      <c r="I61" s="14">
        <v>1.7765</v>
      </c>
      <c r="J61" s="40"/>
      <c r="K61" s="40"/>
      <c r="L61" s="40"/>
      <c r="M61" s="118" t="s">
        <v>4</v>
      </c>
      <c r="N61" s="118"/>
      <c r="O61" s="118" t="s">
        <v>3</v>
      </c>
      <c r="P61" s="119"/>
      <c r="Q61" s="42"/>
      <c r="R61" s="40"/>
      <c r="S61" s="40"/>
      <c r="T61" s="40"/>
      <c r="U61" s="40"/>
      <c r="V61" s="40"/>
      <c r="W61" s="40"/>
      <c r="X61" s="43"/>
    </row>
    <row r="62" spans="1:24" x14ac:dyDescent="0.35">
      <c r="A62" s="63">
        <v>62450</v>
      </c>
      <c r="B62" s="14">
        <v>3.0144000000000002</v>
      </c>
      <c r="C62" s="14">
        <v>1.3464</v>
      </c>
      <c r="G62" s="45">
        <v>38130</v>
      </c>
      <c r="H62" s="14">
        <v>3.6419999999999999</v>
      </c>
      <c r="I62" s="14">
        <v>1.8821000000000001</v>
      </c>
      <c r="J62" s="40"/>
      <c r="K62" s="40"/>
      <c r="L62" s="40"/>
      <c r="M62" s="62" t="s">
        <v>48</v>
      </c>
      <c r="N62" s="62" t="s">
        <v>49</v>
      </c>
      <c r="O62" s="62" t="s">
        <v>48</v>
      </c>
      <c r="P62" s="64" t="s">
        <v>49</v>
      </c>
      <c r="Q62" s="42"/>
      <c r="R62" s="40"/>
      <c r="S62" s="40"/>
      <c r="T62" s="40"/>
      <c r="U62" s="40"/>
      <c r="V62" s="40"/>
      <c r="W62" s="40"/>
      <c r="X62" s="43"/>
    </row>
    <row r="63" spans="1:24" x14ac:dyDescent="0.35">
      <c r="A63" s="63">
        <v>65370</v>
      </c>
      <c r="B63" s="14">
        <v>3.2246000000000001</v>
      </c>
      <c r="C63" s="14">
        <v>1.4345000000000001</v>
      </c>
      <c r="G63" s="45">
        <v>40850</v>
      </c>
      <c r="H63" s="14">
        <v>3.7471999999999999</v>
      </c>
      <c r="I63" s="14">
        <v>1.9702</v>
      </c>
      <c r="J63" s="40"/>
      <c r="K63" s="40"/>
      <c r="L63" s="40"/>
      <c r="M63" s="63">
        <f>VLOOKUP($H$38,$G$75:$I$102,1,TRUE)</f>
        <v>12120</v>
      </c>
      <c r="N63" s="63">
        <f>VLOOKUP($H$38,$G$75:$I$102,1,TRUE)</f>
        <v>12120</v>
      </c>
      <c r="O63" s="63">
        <f>VLOOKUP($H$38,$G$75:$I$102,1,TRUE)</f>
        <v>12120</v>
      </c>
      <c r="P63" s="67">
        <f>VLOOKUP($H$38,$G$75:$I$102,1,TRUE)</f>
        <v>12120</v>
      </c>
      <c r="Q63" s="42"/>
      <c r="R63" s="40"/>
      <c r="S63" s="40"/>
      <c r="T63" s="40"/>
      <c r="U63" s="40"/>
      <c r="V63" s="40"/>
      <c r="W63" s="40"/>
      <c r="X63" s="43"/>
    </row>
    <row r="64" spans="1:24" x14ac:dyDescent="0.35">
      <c r="A64" s="63">
        <v>67310</v>
      </c>
      <c r="B64" s="14">
        <v>3.3647</v>
      </c>
      <c r="C64" s="14">
        <v>1.5927</v>
      </c>
      <c r="G64" s="45">
        <v>42790</v>
      </c>
      <c r="H64" s="14">
        <v>3.8523000000000001</v>
      </c>
      <c r="I64" s="14">
        <v>2.0407999999999999</v>
      </c>
      <c r="J64" s="40"/>
      <c r="K64" s="40"/>
      <c r="L64" s="40"/>
      <c r="M64" s="65">
        <f>IF(ISNUMBER(MATCH($H$38,$G$75:$G$102,1)),SMALL($G$75:$G$102,COUNTIF($G$75:$G$102,"&lt;"&amp;$H$38)+1))</f>
        <v>14450</v>
      </c>
      <c r="N64" s="65">
        <f>IF(ISNUMBER(MATCH($H$38,$G$75:$G$102,1)),SMALL($G$75:$G$102,COUNTIF($G$75:$G$102,"&lt;"&amp;$H$38)+1))</f>
        <v>14450</v>
      </c>
      <c r="O64" s="65">
        <f>IF(ISNUMBER(MATCH($H$38,$G$75:$G$102,1)),SMALL($G$75:$G$102,COUNTIF($G$75:$G$102,"&lt;"&amp;$H$38)+1))</f>
        <v>14450</v>
      </c>
      <c r="P64" s="69">
        <f>IF(ISNUMBER(MATCH($H$38,$G$75:$G$102,1)),SMALL($G$75:$G$102,COUNTIF($G$75:$G$102,"&lt;"&amp;$H$38)+1))</f>
        <v>14450</v>
      </c>
      <c r="Q64" s="42"/>
      <c r="R64" s="40"/>
      <c r="S64" s="40"/>
      <c r="T64" s="40"/>
      <c r="U64" s="40"/>
      <c r="V64" s="40"/>
      <c r="W64" s="40"/>
      <c r="X64" s="43"/>
    </row>
    <row r="65" spans="1:27" x14ac:dyDescent="0.35">
      <c r="A65" s="63">
        <v>69840</v>
      </c>
      <c r="B65" s="14">
        <v>3.5398999999999998</v>
      </c>
      <c r="C65" s="14">
        <v>1.6983999999999999</v>
      </c>
      <c r="G65" s="45">
        <v>45310</v>
      </c>
      <c r="H65" s="14">
        <v>3.98</v>
      </c>
      <c r="I65" s="14">
        <v>2.1638000000000002</v>
      </c>
      <c r="J65" s="40"/>
      <c r="K65" s="40"/>
      <c r="L65" s="40"/>
      <c r="M65" s="14">
        <f>VLOOKUP(M63,$G$75:$I$102,2,FALSE)</f>
        <v>3.2433807000000012</v>
      </c>
      <c r="N65" s="14">
        <f>VLOOKUP(N63,$G$75:$I$102,3,FALSE)</f>
        <v>1.4246794999999992</v>
      </c>
      <c r="O65" s="14">
        <f>VLOOKUP(O63,$G$75:$I$102,2,FALSE)</f>
        <v>3.2433807000000012</v>
      </c>
      <c r="P65" s="68">
        <f>VLOOKUP(P63,$G$75:$I$102,3,FALSE)</f>
        <v>1.4246794999999992</v>
      </c>
      <c r="Q65" s="42"/>
      <c r="R65" s="40"/>
      <c r="S65" s="40"/>
      <c r="T65" s="40"/>
      <c r="U65" s="40"/>
      <c r="V65" s="40"/>
      <c r="W65" s="40"/>
      <c r="X65" s="43"/>
    </row>
    <row r="66" spans="1:27" x14ac:dyDescent="0.35">
      <c r="A66" s="63">
        <v>72360</v>
      </c>
      <c r="B66" s="14">
        <v>3.6625999999999999</v>
      </c>
      <c r="C66" s="14">
        <v>1.7516</v>
      </c>
      <c r="G66" s="45">
        <v>47760</v>
      </c>
      <c r="H66" s="14">
        <v>4.08</v>
      </c>
      <c r="I66" s="14">
        <v>2.2000000000000002</v>
      </c>
      <c r="J66" s="40"/>
      <c r="K66" s="40"/>
      <c r="L66" s="40"/>
      <c r="M66" s="14">
        <f>VLOOKUP(M64,$G$75:$I$102,2,FALSE)</f>
        <v>3.3834807000000016</v>
      </c>
      <c r="N66" s="14">
        <f>VLOOKUP(N64,$G$75:$I$102,3,FALSE)</f>
        <v>1.5477794999999992</v>
      </c>
      <c r="O66" s="14">
        <f>VLOOKUP(O64,$G$75:$I$102,2,FALSE)</f>
        <v>3.3834807000000016</v>
      </c>
      <c r="P66" s="68">
        <f>VLOOKUP(P64,$G$75:$I$102,3,FALSE)</f>
        <v>1.5477794999999992</v>
      </c>
      <c r="Q66" s="42"/>
      <c r="R66" s="40"/>
      <c r="S66" s="40"/>
      <c r="T66" s="40"/>
      <c r="U66" s="40"/>
      <c r="V66" s="40"/>
      <c r="W66" s="40"/>
      <c r="X66" s="43"/>
      <c r="Z66" s="37"/>
      <c r="AA66" s="37"/>
    </row>
    <row r="67" spans="1:27" x14ac:dyDescent="0.35">
      <c r="A67" s="63">
        <v>74690</v>
      </c>
      <c r="B67" s="14">
        <v>3.8027000000000002</v>
      </c>
      <c r="C67" s="14">
        <v>1.9269000000000001</v>
      </c>
      <c r="G67" s="45">
        <v>48000</v>
      </c>
      <c r="H67" s="14">
        <v>4.0999999999999996</v>
      </c>
      <c r="I67" s="14">
        <v>2.2521</v>
      </c>
      <c r="J67" s="41"/>
      <c r="K67" s="40"/>
      <c r="L67" s="40"/>
      <c r="M67" s="14">
        <f>IF(ISNUMBER(MATCH($H$38,$G$75:$G$102,0)),VLOOKUP($H$38,$G$75:$I$102,2,1),FORECAST($H$38,M65:M66,M63:M64))</f>
        <v>3.2921511334763967</v>
      </c>
      <c r="N67" s="14">
        <f>IF(ISNUMBER(MATCH($H$38,$G$75:$G$102,0)),VLOOKUP($H$38,$G$75:$I$102,3,1),FORECAST($H$38,N65:N66,N63:N64))</f>
        <v>1.4675320364806863</v>
      </c>
      <c r="O67" s="14">
        <f>IF(ISNUMBER(MATCH($H$38,$G$75:$G$102,0)),VLOOKUP($H$38,$G$75:$I$102,2,1),FORECAST($H$38,O65:O66,O63:O64))</f>
        <v>3.2921511334763967</v>
      </c>
      <c r="P67" s="68">
        <f>IF(ISNUMBER(MATCH($H$38,$G$75:$G$102,0)),VLOOKUP($H$38,$G$75:$I$102,3,1),FORECAST($H$38,P65:P66,P63:P64))</f>
        <v>1.4675320364806863</v>
      </c>
      <c r="Q67" s="42"/>
      <c r="R67" s="40"/>
      <c r="S67" s="40"/>
      <c r="T67" s="40"/>
      <c r="U67" s="40"/>
      <c r="V67" s="40"/>
      <c r="W67" s="40"/>
      <c r="X67" s="43"/>
    </row>
    <row r="68" spans="1:27" x14ac:dyDescent="0.35">
      <c r="A68" s="63">
        <v>77400</v>
      </c>
      <c r="B68" s="14">
        <v>3.8904000000000001</v>
      </c>
      <c r="C68" s="14">
        <v>2.0150999999999999</v>
      </c>
      <c r="G68" s="45">
        <v>52000</v>
      </c>
      <c r="H68" s="14">
        <v>4.2679999999999998</v>
      </c>
      <c r="I68" s="14">
        <f>I67+0.09</f>
        <v>2.3420999999999998</v>
      </c>
      <c r="J68" s="40"/>
      <c r="K68" s="40"/>
      <c r="L68" s="40"/>
      <c r="M68" s="118" t="s">
        <v>5</v>
      </c>
      <c r="N68" s="118"/>
      <c r="O68" s="118" t="s">
        <v>4</v>
      </c>
      <c r="P68" s="119"/>
      <c r="Q68" s="42"/>
      <c r="R68" s="40"/>
      <c r="S68" s="40"/>
      <c r="T68" s="40"/>
      <c r="U68" s="40"/>
      <c r="V68" s="40"/>
      <c r="W68" s="40"/>
      <c r="X68" s="43"/>
    </row>
    <row r="69" spans="1:27" x14ac:dyDescent="0.35">
      <c r="A69" s="63">
        <v>79540</v>
      </c>
      <c r="B69" s="14">
        <v>4.0480999999999998</v>
      </c>
      <c r="C69" s="14">
        <v>2.1032000000000002</v>
      </c>
      <c r="G69" s="45">
        <v>56000</v>
      </c>
      <c r="H69" s="14">
        <v>4.4420000000000002</v>
      </c>
      <c r="I69" s="14">
        <f t="shared" ref="I69:I73" si="0">I68+0.09</f>
        <v>2.4320999999999997</v>
      </c>
      <c r="J69" s="41"/>
      <c r="K69" s="40"/>
      <c r="L69" s="40"/>
      <c r="M69" s="62" t="s">
        <v>48</v>
      </c>
      <c r="N69" s="62" t="s">
        <v>49</v>
      </c>
      <c r="O69" s="62" t="s">
        <v>48</v>
      </c>
      <c r="P69" s="64" t="s">
        <v>49</v>
      </c>
      <c r="Q69" s="42"/>
      <c r="R69" s="40"/>
      <c r="S69" s="40"/>
      <c r="T69" s="40"/>
      <c r="U69" s="40"/>
      <c r="V69" s="40"/>
      <c r="W69" s="40"/>
      <c r="X69" s="43"/>
    </row>
    <row r="70" spans="1:27" x14ac:dyDescent="0.35">
      <c r="A70" s="63">
        <v>81480</v>
      </c>
      <c r="B70" s="14">
        <v>4.1356999999999999</v>
      </c>
      <c r="C70" s="14">
        <v>2.2088000000000001</v>
      </c>
      <c r="G70" s="45">
        <v>60000</v>
      </c>
      <c r="H70" s="14">
        <v>4.556</v>
      </c>
      <c r="I70" s="14">
        <f t="shared" si="0"/>
        <v>2.5220999999999996</v>
      </c>
      <c r="J70" s="40"/>
      <c r="K70" s="40"/>
      <c r="L70" s="40"/>
      <c r="M70" s="63">
        <f>VLOOKUP($I$38,$G$104:$I$120,1,TRUE)</f>
        <v>65000</v>
      </c>
      <c r="N70" s="63">
        <f>VLOOKUP($I$38,$G$104:$I$120,1,TRUE)</f>
        <v>65000</v>
      </c>
      <c r="O70" s="63">
        <f>VLOOKUP($I$38,$G$104:$I$120,1,TRUE)</f>
        <v>65000</v>
      </c>
      <c r="P70" s="67">
        <f>VLOOKUP($I$38,$G$104:$I$120,1,TRUE)</f>
        <v>65000</v>
      </c>
      <c r="Q70" s="42"/>
      <c r="R70" s="40"/>
      <c r="S70" s="40"/>
      <c r="T70" s="40"/>
      <c r="U70" s="40"/>
      <c r="V70" s="40"/>
      <c r="W70" s="40"/>
      <c r="X70" s="43"/>
    </row>
    <row r="71" spans="1:27" x14ac:dyDescent="0.35">
      <c r="A71" s="63">
        <v>84380</v>
      </c>
      <c r="B71" s="14">
        <v>4.2408999999999999</v>
      </c>
      <c r="C71" s="14">
        <v>2.2446000000000002</v>
      </c>
      <c r="G71" s="45">
        <v>64000</v>
      </c>
      <c r="H71" s="14">
        <v>4.6900000000000004</v>
      </c>
      <c r="I71" s="14">
        <f t="shared" si="0"/>
        <v>2.6120999999999994</v>
      </c>
      <c r="J71" s="40"/>
      <c r="K71" s="40"/>
      <c r="L71" s="40"/>
      <c r="M71" s="65">
        <f>IF(ISNUMBER(MATCH($I$38,$G$104:$G$120,1)),SMALL($G$104:$G$120,COUNTIF($G$104:$G$120,"&lt;"&amp;$I$38)+1))</f>
        <v>70000</v>
      </c>
      <c r="N71" s="65">
        <f>IF(ISNUMBER(MATCH($I$38,$G$104:$G$120,1)),SMALL($G$104:$G$120,COUNTIF($G$104:$G$120,"&lt;"&amp;$I$38)+1))</f>
        <v>70000</v>
      </c>
      <c r="O71" s="65">
        <f>IF(ISNUMBER(MATCH($I$38,$G$104:$G$120,1)),SMALL($G$104:$G$120,COUNTIF($G$104:$G$120,"&lt;"&amp;$I$38)+1))</f>
        <v>70000</v>
      </c>
      <c r="P71" s="69">
        <f>IF(ISNUMBER(MATCH($I$38,$G$104:$G$120,1)),SMALL($G$104:$G$120,COUNTIF($G$104:$G$120,"&lt;"&amp;$I$38)+1))</f>
        <v>70000</v>
      </c>
      <c r="Q71" s="42"/>
      <c r="R71" s="40"/>
      <c r="S71" s="40"/>
      <c r="T71" s="40"/>
      <c r="U71" s="40"/>
      <c r="V71" s="40"/>
      <c r="W71" s="40"/>
      <c r="X71" s="43"/>
    </row>
    <row r="72" spans="1:27" x14ac:dyDescent="0.35">
      <c r="A72" s="63">
        <v>86710</v>
      </c>
      <c r="B72" s="14">
        <v>4.3285999999999998</v>
      </c>
      <c r="C72" s="14">
        <v>2.3151999999999999</v>
      </c>
      <c r="G72" s="45">
        <v>68000</v>
      </c>
      <c r="H72" s="14">
        <v>4.8840000000000003</v>
      </c>
      <c r="I72" s="14">
        <f t="shared" si="0"/>
        <v>2.7020999999999993</v>
      </c>
      <c r="J72" s="40"/>
      <c r="K72" s="40"/>
      <c r="L72" s="40"/>
      <c r="M72" s="14">
        <f>VLOOKUP(M70,$G$104:$I$120,2,FALSE)</f>
        <v>4.4521511334763968</v>
      </c>
      <c r="N72" s="14">
        <f>VLOOKUP(N70,$G$104:$I$120,3,FALSE)</f>
        <v>2.4475320364806863</v>
      </c>
      <c r="O72" s="14">
        <f>VLOOKUP(O70,$G$104:$I$120,2,FALSE)</f>
        <v>4.4521511334763968</v>
      </c>
      <c r="P72" s="68">
        <f>VLOOKUP(P70,$G$104:$I$120,3,FALSE)</f>
        <v>2.4475320364806863</v>
      </c>
      <c r="Q72" s="42"/>
      <c r="R72" s="40"/>
      <c r="S72" s="40"/>
      <c r="T72" s="40"/>
      <c r="U72" s="40"/>
      <c r="V72" s="40"/>
      <c r="W72" s="40"/>
      <c r="X72" s="43"/>
    </row>
    <row r="73" spans="1:27" x14ac:dyDescent="0.35">
      <c r="A73" s="63">
        <v>89230</v>
      </c>
      <c r="B73" s="14">
        <v>4.4162999999999997</v>
      </c>
      <c r="C73" s="14">
        <v>2.4033000000000002</v>
      </c>
      <c r="G73" s="45">
        <v>70000</v>
      </c>
      <c r="H73" s="14">
        <v>4.968</v>
      </c>
      <c r="I73" s="14">
        <f t="shared" si="0"/>
        <v>2.7920999999999991</v>
      </c>
      <c r="J73" s="40"/>
      <c r="K73" s="40"/>
      <c r="L73" s="40"/>
      <c r="M73" s="14">
        <f>VLOOKUP(M71,$G$104:$I$120,2,FALSE)</f>
        <v>4.6721511334763965</v>
      </c>
      <c r="N73" s="14">
        <f>VLOOKUP(N71,$G$104:$I$120,3,FALSE)</f>
        <v>2.5775320364806862</v>
      </c>
      <c r="O73" s="14">
        <f>VLOOKUP(O71,$G$104:$I$120,2,FALSE)</f>
        <v>4.6721511334763965</v>
      </c>
      <c r="P73" s="68">
        <f>VLOOKUP(P71,$G$104:$I$120,3,FALSE)</f>
        <v>2.5775320364806862</v>
      </c>
      <c r="Q73" s="42"/>
      <c r="R73" s="40"/>
      <c r="S73" s="40"/>
      <c r="T73" s="40"/>
      <c r="U73" s="40"/>
      <c r="V73" s="40"/>
      <c r="W73" s="40"/>
      <c r="X73" s="43"/>
    </row>
    <row r="74" spans="1:27" x14ac:dyDescent="0.35">
      <c r="A74" s="63">
        <v>91360</v>
      </c>
      <c r="B74" s="14">
        <v>4.5039999999999996</v>
      </c>
      <c r="C74" s="14">
        <v>2.4213</v>
      </c>
      <c r="G74" s="110" t="s">
        <v>3</v>
      </c>
      <c r="H74" s="111"/>
      <c r="I74" s="112"/>
      <c r="J74" s="113" t="s">
        <v>30</v>
      </c>
      <c r="K74" s="113" t="s">
        <v>31</v>
      </c>
      <c r="L74" s="40"/>
      <c r="M74" s="14">
        <f>IF(ISNUMBER(MATCH($I$38,$G$104:$G$120,0)),VLOOKUP($I$38,$G$104:$I$120,2,1),FORECAST($I$38,M72:M73,M70:M71))</f>
        <v>4.6669283334763962</v>
      </c>
      <c r="N74" s="14">
        <f>IF(ISNUMBER(MATCH($I$38,$G$104:$G$120,0)),VLOOKUP($I$38,$G$104:$I$120,3,1),FORECAST($I$38,N72:N73,N70:N71))</f>
        <v>2.5744458364806864</v>
      </c>
      <c r="O74" s="14">
        <f>IF(ISNUMBER(MATCH($I$38,$G$104:$G$120,0)),VLOOKUP($I$38,$G$104:$I$120,2,1),FORECAST($I$38,O72:O73,O70:O71))</f>
        <v>4.6669283334763962</v>
      </c>
      <c r="P74" s="68">
        <f>IF(ISNUMBER(MATCH($I$38,$G$104:$G$120,0)),VLOOKUP($I$38,$G$104:$I$120,3,1),FORECAST($I$38,P72:P73,P70:P71))</f>
        <v>2.5744458364806864</v>
      </c>
      <c r="Q74" s="42"/>
      <c r="R74" s="40"/>
      <c r="S74" s="40"/>
      <c r="T74" s="40"/>
      <c r="U74" s="40"/>
      <c r="V74" s="40"/>
      <c r="W74" s="40"/>
      <c r="X74" s="43"/>
    </row>
    <row r="75" spans="1:27" x14ac:dyDescent="0.35">
      <c r="A75" s="63">
        <v>93880</v>
      </c>
      <c r="B75" s="14">
        <v>4.5915999999999997</v>
      </c>
      <c r="C75" s="14">
        <v>2.5093999999999999</v>
      </c>
      <c r="G75" s="45">
        <f t="shared" ref="G75:G96" si="1">A56-48000</f>
        <v>0</v>
      </c>
      <c r="H75" s="14">
        <f>M60-P41</f>
        <v>2.1690807000000012</v>
      </c>
      <c r="I75" s="14">
        <f>N60-P42</f>
        <v>0.70137949999999938</v>
      </c>
      <c r="J75" s="113"/>
      <c r="K75" s="113"/>
      <c r="L75" s="40"/>
      <c r="M75" s="120"/>
      <c r="N75" s="121"/>
      <c r="O75" s="118" t="s">
        <v>5</v>
      </c>
      <c r="P75" s="119"/>
      <c r="Q75" s="42"/>
      <c r="R75" s="40"/>
      <c r="S75" s="40"/>
      <c r="T75" s="40"/>
      <c r="U75" s="40"/>
      <c r="V75" s="40"/>
      <c r="W75" s="40"/>
      <c r="X75" s="43"/>
    </row>
    <row r="76" spans="1:27" x14ac:dyDescent="0.35">
      <c r="A76" s="63">
        <v>95770</v>
      </c>
      <c r="B76" s="14">
        <v>4.6430999999999996</v>
      </c>
      <c r="C76" s="14">
        <v>2.6</v>
      </c>
      <c r="G76" s="45">
        <f t="shared" si="1"/>
        <v>2010</v>
      </c>
      <c r="H76" s="14">
        <f t="shared" ref="H76:I91" si="2">H75+J76</f>
        <v>2.3502807000000012</v>
      </c>
      <c r="I76" s="14">
        <f t="shared" si="2"/>
        <v>0.96747949999999938</v>
      </c>
      <c r="J76" s="14">
        <f>B57-B56</f>
        <v>0.18120000000000003</v>
      </c>
      <c r="K76" s="14">
        <f>C57-C56</f>
        <v>0.2661</v>
      </c>
      <c r="L76" s="40"/>
      <c r="M76" s="122"/>
      <c r="N76" s="123"/>
      <c r="O76" s="62" t="s">
        <v>48</v>
      </c>
      <c r="P76" s="64" t="s">
        <v>49</v>
      </c>
      <c r="Q76" s="42"/>
      <c r="R76" s="40"/>
      <c r="S76" s="40"/>
      <c r="T76" s="40"/>
      <c r="U76" s="40"/>
      <c r="V76" s="40"/>
      <c r="W76" s="40"/>
      <c r="X76" s="43"/>
    </row>
    <row r="77" spans="1:27" x14ac:dyDescent="0.35">
      <c r="A77" s="63">
        <v>96000</v>
      </c>
      <c r="B77" s="14">
        <v>4.7</v>
      </c>
      <c r="C77" s="14">
        <v>2.605</v>
      </c>
      <c r="G77" s="45">
        <f t="shared" si="1"/>
        <v>4740</v>
      </c>
      <c r="H77" s="14">
        <f t="shared" si="2"/>
        <v>2.6654807000000016</v>
      </c>
      <c r="I77" s="14">
        <f t="shared" si="2"/>
        <v>1.0729794999999993</v>
      </c>
      <c r="J77" s="14">
        <f>B58-B57</f>
        <v>0.31520000000000015</v>
      </c>
      <c r="K77" s="14">
        <f t="shared" ref="K77:K95" si="3">C58-C57</f>
        <v>0.10550000000000004</v>
      </c>
      <c r="L77" s="40"/>
      <c r="M77" s="122"/>
      <c r="N77" s="123"/>
      <c r="O77" s="63">
        <f>VLOOKUP($J$38,$G$122:$I$137,1,TRUE)</f>
        <v>65000</v>
      </c>
      <c r="P77" s="67">
        <f>VLOOKUP($J$38,$G$122:$I$137,1,TRUE)</f>
        <v>65000</v>
      </c>
      <c r="Q77" s="42"/>
      <c r="R77" s="40"/>
      <c r="S77" s="40"/>
      <c r="T77" s="40"/>
      <c r="U77" s="40"/>
      <c r="V77" s="40"/>
      <c r="W77" s="40"/>
      <c r="X77" s="43"/>
    </row>
    <row r="78" spans="1:27" x14ac:dyDescent="0.35">
      <c r="A78" s="63">
        <v>96000</v>
      </c>
      <c r="B78" s="14">
        <v>3</v>
      </c>
      <c r="C78" s="14">
        <v>1</v>
      </c>
      <c r="G78" s="45">
        <f t="shared" si="1"/>
        <v>7650</v>
      </c>
      <c r="H78" s="14">
        <f>H77+J78</f>
        <v>2.8755807000000013</v>
      </c>
      <c r="I78" s="14">
        <f t="shared" si="2"/>
        <v>1.1785794999999992</v>
      </c>
      <c r="J78" s="14">
        <f t="shared" ref="J78:J96" si="4">B59-B58</f>
        <v>0.21009999999999973</v>
      </c>
      <c r="K78" s="14">
        <f t="shared" si="3"/>
        <v>0.10559999999999992</v>
      </c>
      <c r="L78" s="40"/>
      <c r="M78" s="122"/>
      <c r="N78" s="123"/>
      <c r="O78" s="65">
        <f>IF(ISNUMBER(MATCH($J$38,$G$122:$G$137,1)),SMALL($G$122:$G$137,COUNTIF($G$122:$G$137,"&lt;"&amp;$J$38)+1))</f>
        <v>70000</v>
      </c>
      <c r="P78" s="69">
        <f>IF(ISNUMBER(MATCH($J$38,$G$122:$G$137,1)),SMALL($G$122:$G$137,COUNTIF($G$122:$G$137,"&lt;"&amp;$J$38)+1))</f>
        <v>70000</v>
      </c>
      <c r="Q78" s="42"/>
      <c r="R78" s="40"/>
      <c r="S78" s="40"/>
      <c r="T78" s="40"/>
      <c r="U78" s="40"/>
      <c r="V78" s="40"/>
      <c r="W78" s="40"/>
      <c r="X78" s="43"/>
    </row>
    <row r="79" spans="1:27" x14ac:dyDescent="0.35">
      <c r="A79" s="63">
        <v>96000</v>
      </c>
      <c r="B79" s="14">
        <v>2.2999999999999998</v>
      </c>
      <c r="C79" s="14">
        <v>1</v>
      </c>
      <c r="G79" s="45">
        <f t="shared" si="1"/>
        <v>9790</v>
      </c>
      <c r="H79" s="14">
        <f t="shared" si="2"/>
        <v>3.0507807000000016</v>
      </c>
      <c r="I79" s="14">
        <f t="shared" si="2"/>
        <v>1.2841794999999991</v>
      </c>
      <c r="J79" s="14">
        <f t="shared" si="4"/>
        <v>0.17520000000000024</v>
      </c>
      <c r="K79" s="14">
        <f t="shared" si="3"/>
        <v>0.10560000000000003</v>
      </c>
      <c r="L79" s="40"/>
      <c r="M79" s="122"/>
      <c r="N79" s="123"/>
      <c r="O79" s="14">
        <f>VLOOKUP(O77,$G$122:$I$137,2,FALSE)</f>
        <v>5.6169283334763964</v>
      </c>
      <c r="P79" s="68">
        <f>VLOOKUP(P77,$G$122:$I$137,3,FALSE)</f>
        <v>3.4944458364806859</v>
      </c>
      <c r="Q79" s="42"/>
      <c r="R79" s="40"/>
      <c r="S79" s="40"/>
      <c r="T79" s="40"/>
      <c r="U79" s="40"/>
      <c r="V79" s="40"/>
      <c r="W79" s="40"/>
      <c r="X79" s="43"/>
    </row>
    <row r="80" spans="1:27" x14ac:dyDescent="0.35">
      <c r="A80" s="63">
        <v>98780</v>
      </c>
      <c r="B80" s="14">
        <v>2.6854</v>
      </c>
      <c r="C80" s="14">
        <v>1.3392999999999999</v>
      </c>
      <c r="G80" s="45">
        <f t="shared" si="1"/>
        <v>12120</v>
      </c>
      <c r="H80" s="14">
        <f t="shared" si="2"/>
        <v>3.2433807000000012</v>
      </c>
      <c r="I80" s="14">
        <f t="shared" si="2"/>
        <v>1.4246794999999992</v>
      </c>
      <c r="J80" s="14">
        <f t="shared" si="4"/>
        <v>0.19259999999999966</v>
      </c>
      <c r="K80" s="14">
        <f t="shared" si="3"/>
        <v>0.14050000000000007</v>
      </c>
      <c r="L80" s="40"/>
      <c r="M80" s="122"/>
      <c r="N80" s="123"/>
      <c r="O80" s="14">
        <f>VLOOKUP(O78,$G$122:$I$137,2,FALSE)</f>
        <v>5.7169283334763961</v>
      </c>
      <c r="P80" s="68">
        <f>VLOOKUP(P78,$G$122:$I$137,3,FALSE)</f>
        <v>3.614445836480686</v>
      </c>
      <c r="Q80" s="42"/>
      <c r="R80" s="40"/>
      <c r="S80" s="40"/>
      <c r="T80" s="40"/>
      <c r="U80" s="40"/>
      <c r="V80" s="40"/>
      <c r="W80" s="40"/>
      <c r="X80" s="43"/>
    </row>
    <row r="81" spans="1:24" x14ac:dyDescent="0.35">
      <c r="A81" s="63">
        <v>99960</v>
      </c>
      <c r="B81" s="14">
        <v>2.8778999999999999</v>
      </c>
      <c r="C81" s="14">
        <v>1.4979</v>
      </c>
      <c r="G81" s="45">
        <f t="shared" si="1"/>
        <v>14450</v>
      </c>
      <c r="H81" s="14">
        <f t="shared" si="2"/>
        <v>3.3834807000000016</v>
      </c>
      <c r="I81" s="14">
        <f t="shared" si="2"/>
        <v>1.5477794999999992</v>
      </c>
      <c r="J81" s="14">
        <f t="shared" si="4"/>
        <v>0.14010000000000034</v>
      </c>
      <c r="K81" s="14">
        <f t="shared" si="3"/>
        <v>0.12309999999999999</v>
      </c>
      <c r="L81" s="40"/>
      <c r="M81" s="122"/>
      <c r="N81" s="123"/>
      <c r="O81" s="14">
        <f>IF(ISNUMBER(MATCH($J$38,$G$122:$G$137,0)),VLOOKUP($J$38,$G$122:$I$137,2,1),FORECAST($J$38,O79:O80,O77:O78))</f>
        <v>5.7145543334763964</v>
      </c>
      <c r="P81" s="68">
        <f>IF(ISNUMBER(MATCH($J$38,$G$122:$G$137,0)),VLOOKUP($J$38,$G$122:$I$137,3,1),FORECAST($J$38,P79:P80,P77:P78))</f>
        <v>3.6115970364806858</v>
      </c>
      <c r="Q81" s="42"/>
      <c r="R81" s="40"/>
      <c r="S81" s="40"/>
      <c r="T81" s="40"/>
      <c r="U81" s="40"/>
      <c r="V81" s="40"/>
      <c r="W81" s="40"/>
      <c r="X81" s="43"/>
    </row>
    <row r="82" spans="1:24" x14ac:dyDescent="0.35">
      <c r="A82" s="63">
        <v>104810</v>
      </c>
      <c r="B82" s="14">
        <v>3.1932</v>
      </c>
      <c r="C82" s="14">
        <v>1.6738999999999999</v>
      </c>
      <c r="G82" s="45">
        <f t="shared" si="1"/>
        <v>17370</v>
      </c>
      <c r="H82" s="14">
        <f t="shared" si="2"/>
        <v>3.5936807000000015</v>
      </c>
      <c r="I82" s="14">
        <f t="shared" si="2"/>
        <v>1.6358794999999993</v>
      </c>
      <c r="J82" s="14">
        <f t="shared" si="4"/>
        <v>0.21019999999999994</v>
      </c>
      <c r="K82" s="14">
        <f t="shared" si="3"/>
        <v>8.8100000000000067E-2</v>
      </c>
      <c r="L82" s="40"/>
      <c r="M82" s="122"/>
      <c r="N82" s="123"/>
      <c r="O82" s="126" t="s">
        <v>53</v>
      </c>
      <c r="P82" s="127"/>
      <c r="Q82" s="42"/>
      <c r="R82" s="40"/>
      <c r="S82" s="40"/>
      <c r="T82" s="40"/>
      <c r="U82" s="40"/>
      <c r="V82" s="40"/>
      <c r="W82" s="40"/>
      <c r="X82" s="43"/>
    </row>
    <row r="83" spans="1:24" x14ac:dyDescent="0.35">
      <c r="A83" s="63">
        <v>108500</v>
      </c>
      <c r="B83" s="14">
        <v>3.4209999999999998</v>
      </c>
      <c r="C83" s="14">
        <v>1.9377</v>
      </c>
      <c r="G83" s="45">
        <f t="shared" si="1"/>
        <v>19310</v>
      </c>
      <c r="H83" s="14">
        <f t="shared" si="2"/>
        <v>3.7337807000000014</v>
      </c>
      <c r="I83" s="14">
        <f t="shared" si="2"/>
        <v>1.7940794999999992</v>
      </c>
      <c r="J83" s="14">
        <f t="shared" si="4"/>
        <v>0.14009999999999989</v>
      </c>
      <c r="K83" s="14">
        <f t="shared" si="3"/>
        <v>0.1581999999999999</v>
      </c>
      <c r="L83" s="40"/>
      <c r="M83" s="122"/>
      <c r="N83" s="123"/>
      <c r="O83" s="128" t="s">
        <v>10</v>
      </c>
      <c r="P83" s="108"/>
      <c r="Q83" s="42"/>
      <c r="R83" s="40"/>
      <c r="S83" s="40"/>
      <c r="T83" s="40"/>
      <c r="U83" s="40"/>
      <c r="V83" s="40"/>
      <c r="W83" s="40"/>
      <c r="X83" s="43"/>
    </row>
    <row r="84" spans="1:24" x14ac:dyDescent="0.35">
      <c r="A84" s="63">
        <v>114510</v>
      </c>
      <c r="B84" s="14">
        <v>3.7189000000000001</v>
      </c>
      <c r="C84" s="14">
        <v>2.2366999999999999</v>
      </c>
      <c r="G84" s="45">
        <f t="shared" si="1"/>
        <v>21840</v>
      </c>
      <c r="H84" s="14">
        <f t="shared" si="2"/>
        <v>3.9089807000000012</v>
      </c>
      <c r="I84" s="14">
        <f t="shared" si="2"/>
        <v>1.8997794999999991</v>
      </c>
      <c r="J84" s="14">
        <f t="shared" si="4"/>
        <v>0.1751999999999998</v>
      </c>
      <c r="K84" s="14">
        <f t="shared" si="3"/>
        <v>0.10569999999999991</v>
      </c>
      <c r="L84" s="40"/>
      <c r="M84" s="122"/>
      <c r="N84" s="123"/>
      <c r="O84" s="63">
        <v>0</v>
      </c>
      <c r="P84" s="68">
        <f>O60</f>
        <v>4.469080700000001</v>
      </c>
      <c r="Q84" s="42"/>
      <c r="R84" s="40"/>
      <c r="S84" s="40"/>
      <c r="T84" s="40"/>
      <c r="U84" s="40"/>
      <c r="V84" s="40"/>
      <c r="W84" s="40"/>
      <c r="X84" s="43"/>
    </row>
    <row r="85" spans="1:24" x14ac:dyDescent="0.35">
      <c r="A85" s="63">
        <v>120330</v>
      </c>
      <c r="B85" s="14">
        <v>4.0167999999999999</v>
      </c>
      <c r="C85" s="14">
        <v>2.4481999999999999</v>
      </c>
      <c r="G85" s="45">
        <f t="shared" si="1"/>
        <v>24360</v>
      </c>
      <c r="H85" s="14">
        <f t="shared" si="2"/>
        <v>4.0316807000000008</v>
      </c>
      <c r="I85" s="14">
        <f t="shared" si="2"/>
        <v>1.9529794999999992</v>
      </c>
      <c r="J85" s="14">
        <f t="shared" si="4"/>
        <v>0.12270000000000003</v>
      </c>
      <c r="K85" s="14">
        <f t="shared" si="3"/>
        <v>5.3200000000000136E-2</v>
      </c>
      <c r="L85" s="40"/>
      <c r="M85" s="122"/>
      <c r="N85" s="123"/>
      <c r="O85" s="63">
        <v>1</v>
      </c>
      <c r="P85" s="68">
        <f>O67</f>
        <v>3.2921511334763967</v>
      </c>
      <c r="Q85" s="42"/>
      <c r="R85" s="40"/>
      <c r="S85" s="40"/>
      <c r="T85" s="40"/>
      <c r="U85" s="40"/>
      <c r="V85" s="40"/>
      <c r="W85" s="40"/>
      <c r="X85" s="43"/>
    </row>
    <row r="86" spans="1:24" x14ac:dyDescent="0.35">
      <c r="A86" s="63">
        <v>126740</v>
      </c>
      <c r="B86" s="14">
        <v>4.4021999999999997</v>
      </c>
      <c r="C86" s="14">
        <v>2.6598999999999999</v>
      </c>
      <c r="G86" s="45">
        <f t="shared" si="1"/>
        <v>26690</v>
      </c>
      <c r="H86" s="14">
        <f t="shared" si="2"/>
        <v>4.1717807000000011</v>
      </c>
      <c r="I86" s="14">
        <f t="shared" si="2"/>
        <v>2.1282794999999992</v>
      </c>
      <c r="J86" s="14">
        <f t="shared" si="4"/>
        <v>0.14010000000000034</v>
      </c>
      <c r="K86" s="14">
        <f t="shared" si="3"/>
        <v>0.17530000000000001</v>
      </c>
      <c r="L86" s="40"/>
      <c r="M86" s="122"/>
      <c r="N86" s="123"/>
      <c r="O86" s="63">
        <v>2</v>
      </c>
      <c r="P86" s="68">
        <f>O74</f>
        <v>4.6669283334763962</v>
      </c>
      <c r="Q86" s="42"/>
      <c r="R86" s="40"/>
      <c r="S86" s="40"/>
      <c r="T86" s="40"/>
      <c r="U86" s="40"/>
      <c r="V86" s="40"/>
      <c r="W86" s="40"/>
      <c r="X86" s="43"/>
    </row>
    <row r="87" spans="1:24" x14ac:dyDescent="0.35">
      <c r="A87" s="63">
        <v>132170</v>
      </c>
      <c r="B87" s="14">
        <v>4.6300999999999997</v>
      </c>
      <c r="C87" s="14">
        <v>2.8186</v>
      </c>
      <c r="G87" s="45">
        <f t="shared" si="1"/>
        <v>29400</v>
      </c>
      <c r="H87" s="14">
        <f t="shared" si="2"/>
        <v>4.259480700000001</v>
      </c>
      <c r="I87" s="14">
        <f t="shared" si="2"/>
        <v>2.2164794999999993</v>
      </c>
      <c r="J87" s="14">
        <f t="shared" si="4"/>
        <v>8.7699999999999889E-2</v>
      </c>
      <c r="K87" s="14">
        <f t="shared" si="3"/>
        <v>8.8199999999999834E-2</v>
      </c>
      <c r="L87" s="40"/>
      <c r="M87" s="122"/>
      <c r="N87" s="123"/>
      <c r="O87" s="63">
        <v>3</v>
      </c>
      <c r="P87" s="68">
        <f>O81</f>
        <v>5.7145543334763964</v>
      </c>
      <c r="Q87" s="42"/>
      <c r="R87" s="40"/>
      <c r="S87" s="40"/>
      <c r="T87" s="40"/>
      <c r="U87" s="40"/>
      <c r="V87" s="40"/>
      <c r="W87" s="40"/>
      <c r="X87" s="43"/>
    </row>
    <row r="88" spans="1:24" x14ac:dyDescent="0.35">
      <c r="A88" s="63">
        <v>136630</v>
      </c>
      <c r="B88" s="14">
        <v>4.8578999999999999</v>
      </c>
      <c r="C88" s="14">
        <v>2.9</v>
      </c>
      <c r="G88" s="45">
        <f t="shared" si="1"/>
        <v>31540</v>
      </c>
      <c r="H88" s="14">
        <f t="shared" si="2"/>
        <v>4.4171807000000012</v>
      </c>
      <c r="I88" s="14">
        <f t="shared" si="2"/>
        <v>2.3045794999999996</v>
      </c>
      <c r="J88" s="14">
        <f t="shared" si="4"/>
        <v>0.15769999999999973</v>
      </c>
      <c r="K88" s="14">
        <f t="shared" si="3"/>
        <v>8.8100000000000289E-2</v>
      </c>
      <c r="L88" s="40"/>
      <c r="M88" s="122"/>
      <c r="N88" s="123"/>
      <c r="O88" s="129"/>
      <c r="P88" s="130"/>
      <c r="Q88" s="42"/>
      <c r="R88" s="40"/>
      <c r="S88" s="40"/>
      <c r="T88" s="40"/>
      <c r="U88" s="40"/>
      <c r="V88" s="40"/>
      <c r="W88" s="40"/>
      <c r="X88" s="43"/>
    </row>
    <row r="89" spans="1:24" x14ac:dyDescent="0.35">
      <c r="A89" s="63">
        <v>139150</v>
      </c>
      <c r="B89" s="14">
        <v>4.9630999999999998</v>
      </c>
      <c r="C89" s="14">
        <v>2.98</v>
      </c>
      <c r="G89" s="45">
        <f t="shared" si="1"/>
        <v>33480</v>
      </c>
      <c r="H89" s="14">
        <f t="shared" si="2"/>
        <v>4.5047807000000013</v>
      </c>
      <c r="I89" s="14">
        <f t="shared" si="2"/>
        <v>2.4101794999999995</v>
      </c>
      <c r="J89" s="14">
        <f t="shared" si="4"/>
        <v>8.7600000000000122E-2</v>
      </c>
      <c r="K89" s="14">
        <f t="shared" si="3"/>
        <v>0.10559999999999992</v>
      </c>
      <c r="L89" s="40"/>
      <c r="M89" s="122"/>
      <c r="N89" s="123"/>
      <c r="O89" s="108" t="s">
        <v>11</v>
      </c>
      <c r="P89" s="109"/>
      <c r="Q89" s="42"/>
      <c r="R89" s="40"/>
      <c r="S89" s="40"/>
      <c r="T89" s="40"/>
      <c r="U89" s="40"/>
      <c r="V89" s="40"/>
      <c r="W89" s="40"/>
      <c r="X89" s="43"/>
    </row>
    <row r="90" spans="1:24" x14ac:dyDescent="0.35">
      <c r="A90" s="63">
        <v>143850</v>
      </c>
      <c r="B90" s="14">
        <v>5.15</v>
      </c>
      <c r="C90" s="14">
        <v>3.1</v>
      </c>
      <c r="G90" s="45">
        <f t="shared" si="1"/>
        <v>36380</v>
      </c>
      <c r="H90" s="14">
        <f t="shared" si="2"/>
        <v>4.6099807000000013</v>
      </c>
      <c r="I90" s="14">
        <f t="shared" si="2"/>
        <v>2.4459794999999995</v>
      </c>
      <c r="J90" s="14">
        <f t="shared" si="4"/>
        <v>0.10519999999999996</v>
      </c>
      <c r="K90" s="14">
        <f t="shared" si="3"/>
        <v>3.5800000000000054E-2</v>
      </c>
      <c r="L90" s="40"/>
      <c r="M90" s="122"/>
      <c r="N90" s="123"/>
      <c r="O90" s="63">
        <v>0</v>
      </c>
      <c r="P90" s="68">
        <f>P60</f>
        <v>2.4534794999999994</v>
      </c>
      <c r="Q90" s="42"/>
      <c r="R90" s="40"/>
      <c r="S90" s="40"/>
      <c r="T90" s="40"/>
      <c r="U90" s="40"/>
      <c r="V90" s="40"/>
      <c r="W90" s="40"/>
      <c r="X90" s="43"/>
    </row>
    <row r="91" spans="1:24" x14ac:dyDescent="0.35">
      <c r="A91" s="63">
        <v>144000</v>
      </c>
      <c r="B91" s="14">
        <v>5.2</v>
      </c>
      <c r="C91" s="14">
        <v>3.1</v>
      </c>
      <c r="G91" s="45">
        <f t="shared" si="1"/>
        <v>38710</v>
      </c>
      <c r="H91" s="14">
        <f t="shared" si="2"/>
        <v>4.6976807000000012</v>
      </c>
      <c r="I91" s="14">
        <f t="shared" si="2"/>
        <v>2.5165794999999993</v>
      </c>
      <c r="J91" s="14">
        <f t="shared" si="4"/>
        <v>8.7699999999999889E-2</v>
      </c>
      <c r="K91" s="14">
        <f t="shared" si="3"/>
        <v>7.0599999999999774E-2</v>
      </c>
      <c r="L91" s="40"/>
      <c r="M91" s="122"/>
      <c r="N91" s="123"/>
      <c r="O91" s="63">
        <v>1</v>
      </c>
      <c r="P91" s="68">
        <f>P67</f>
        <v>1.4675320364806863</v>
      </c>
      <c r="Q91" s="42"/>
      <c r="R91" s="40"/>
      <c r="S91" s="40"/>
      <c r="T91" s="40"/>
      <c r="U91" s="40"/>
      <c r="V91" s="40"/>
      <c r="W91" s="40"/>
      <c r="X91" s="43"/>
    </row>
    <row r="92" spans="1:24" x14ac:dyDescent="0.35">
      <c r="A92" s="63">
        <v>144000</v>
      </c>
      <c r="B92" s="14">
        <v>4</v>
      </c>
      <c r="C92" s="14">
        <v>2</v>
      </c>
      <c r="G92" s="45">
        <f t="shared" si="1"/>
        <v>41230</v>
      </c>
      <c r="H92" s="14">
        <f t="shared" ref="H92:I102" si="5">H91+J92</f>
        <v>4.785380700000001</v>
      </c>
      <c r="I92" s="14">
        <f t="shared" si="5"/>
        <v>2.6046794999999996</v>
      </c>
      <c r="J92" s="14">
        <f t="shared" si="4"/>
        <v>8.7699999999999889E-2</v>
      </c>
      <c r="K92" s="14">
        <f t="shared" si="3"/>
        <v>8.8100000000000289E-2</v>
      </c>
      <c r="L92" s="40"/>
      <c r="M92" s="122"/>
      <c r="N92" s="123"/>
      <c r="O92" s="63">
        <v>2</v>
      </c>
      <c r="P92" s="68">
        <f>P74</f>
        <v>2.5744458364806864</v>
      </c>
      <c r="Q92" s="42"/>
      <c r="R92" s="40"/>
      <c r="S92" s="40"/>
      <c r="T92" s="40"/>
      <c r="U92" s="40"/>
      <c r="V92" s="40"/>
      <c r="W92" s="40"/>
      <c r="X92" s="43"/>
    </row>
    <row r="93" spans="1:24" x14ac:dyDescent="0.35">
      <c r="A93" s="63">
        <v>144000</v>
      </c>
      <c r="B93" s="14">
        <v>2.8</v>
      </c>
      <c r="C93" s="14">
        <v>1.5</v>
      </c>
      <c r="G93" s="45">
        <f t="shared" si="1"/>
        <v>43360</v>
      </c>
      <c r="H93" s="14">
        <f t="shared" si="5"/>
        <v>4.8730807000000009</v>
      </c>
      <c r="I93" s="14">
        <f t="shared" si="5"/>
        <v>2.6226794999999994</v>
      </c>
      <c r="J93" s="14">
        <f t="shared" si="4"/>
        <v>8.7699999999999889E-2</v>
      </c>
      <c r="K93" s="14">
        <f t="shared" si="3"/>
        <v>1.7999999999999794E-2</v>
      </c>
      <c r="L93" s="40"/>
      <c r="M93" s="124"/>
      <c r="N93" s="125"/>
      <c r="O93" s="63">
        <v>3</v>
      </c>
      <c r="P93" s="68">
        <f>P81</f>
        <v>3.6115970364806858</v>
      </c>
      <c r="Q93" s="42"/>
      <c r="R93" s="40"/>
      <c r="S93" s="40"/>
      <c r="T93" s="40"/>
      <c r="U93" s="40"/>
      <c r="V93" s="40"/>
      <c r="W93" s="40"/>
      <c r="X93" s="43"/>
    </row>
    <row r="94" spans="1:24" x14ac:dyDescent="0.35">
      <c r="A94" s="63">
        <v>146960</v>
      </c>
      <c r="B94" s="14">
        <v>3.1621000000000001</v>
      </c>
      <c r="C94" s="14">
        <v>1.75</v>
      </c>
      <c r="G94" s="45">
        <f t="shared" si="1"/>
        <v>45880</v>
      </c>
      <c r="H94" s="14">
        <f t="shared" si="5"/>
        <v>4.9606807000000011</v>
      </c>
      <c r="I94" s="14">
        <f t="shared" si="5"/>
        <v>2.7107794999999992</v>
      </c>
      <c r="J94" s="14">
        <f t="shared" si="4"/>
        <v>8.7600000000000122E-2</v>
      </c>
      <c r="K94" s="14">
        <f t="shared" si="3"/>
        <v>8.8099999999999845E-2</v>
      </c>
      <c r="L94" s="40"/>
      <c r="M94" s="40"/>
      <c r="N94" s="40"/>
      <c r="O94" s="40"/>
      <c r="P94" s="40"/>
      <c r="Q94" s="42"/>
      <c r="R94" s="40"/>
      <c r="S94" s="40"/>
      <c r="T94" s="40"/>
      <c r="U94" s="40"/>
      <c r="V94" s="40"/>
      <c r="W94" s="40"/>
      <c r="X94" s="43"/>
    </row>
    <row r="95" spans="1:24" x14ac:dyDescent="0.35">
      <c r="A95" s="63">
        <v>149690</v>
      </c>
      <c r="B95" s="14">
        <v>3.4597000000000002</v>
      </c>
      <c r="C95" s="14">
        <v>1.8774999999999999</v>
      </c>
      <c r="G95" s="45">
        <f t="shared" si="1"/>
        <v>47770</v>
      </c>
      <c r="H95" s="14">
        <f t="shared" si="5"/>
        <v>5.0121807000000009</v>
      </c>
      <c r="I95" s="14">
        <f t="shared" si="5"/>
        <v>2.8013794999999995</v>
      </c>
      <c r="J95" s="14">
        <f t="shared" si="4"/>
        <v>5.1499999999999879E-2</v>
      </c>
      <c r="K95" s="14">
        <f t="shared" si="3"/>
        <v>9.0600000000000236E-2</v>
      </c>
      <c r="L95" s="40"/>
      <c r="M95" s="40"/>
      <c r="N95" s="40"/>
      <c r="O95" s="40"/>
      <c r="P95" s="40"/>
      <c r="Q95" s="42"/>
      <c r="R95" s="40"/>
      <c r="S95" s="40"/>
      <c r="T95" s="40"/>
      <c r="U95" s="40"/>
      <c r="V95" s="40"/>
      <c r="W95" s="40"/>
      <c r="X95" s="43"/>
    </row>
    <row r="96" spans="1:24" x14ac:dyDescent="0.35">
      <c r="A96" s="63">
        <v>154150</v>
      </c>
      <c r="B96" s="14">
        <v>3.74</v>
      </c>
      <c r="C96" s="14">
        <v>2.0535999999999999</v>
      </c>
      <c r="G96" s="45">
        <f t="shared" si="1"/>
        <v>48000</v>
      </c>
      <c r="H96" s="14">
        <f t="shared" si="5"/>
        <v>5.0690807000000015</v>
      </c>
      <c r="I96" s="14">
        <f t="shared" si="5"/>
        <v>2.8043794999999996</v>
      </c>
      <c r="J96" s="14">
        <f t="shared" si="4"/>
        <v>5.6900000000000617E-2</v>
      </c>
      <c r="K96" s="14">
        <v>3.0000000000000001E-3</v>
      </c>
      <c r="L96" s="40"/>
      <c r="M96" s="40"/>
      <c r="N96" s="40"/>
      <c r="O96" s="40"/>
      <c r="P96" s="40"/>
      <c r="Q96" s="42"/>
      <c r="R96" s="40"/>
      <c r="S96" s="40"/>
      <c r="T96" s="40"/>
      <c r="U96" s="40"/>
      <c r="V96" s="40"/>
      <c r="W96" s="40"/>
      <c r="X96" s="43"/>
    </row>
    <row r="97" spans="1:24" x14ac:dyDescent="0.35">
      <c r="A97" s="63">
        <v>158810</v>
      </c>
      <c r="B97" s="14">
        <v>4.0202999999999998</v>
      </c>
      <c r="C97" s="14">
        <v>2.3172000000000001</v>
      </c>
      <c r="G97" s="45">
        <v>52000</v>
      </c>
      <c r="H97" s="14">
        <f t="shared" si="5"/>
        <v>5.179080700000001</v>
      </c>
      <c r="I97" s="14">
        <f t="shared" si="5"/>
        <v>2.9369394999999998</v>
      </c>
      <c r="J97" s="14">
        <v>0.10999999999999943</v>
      </c>
      <c r="K97" s="14">
        <v>0.13256000000000023</v>
      </c>
      <c r="L97" s="40"/>
      <c r="M97" s="40"/>
      <c r="N97" s="40"/>
      <c r="O97" s="40"/>
      <c r="P97" s="40"/>
      <c r="Q97" s="42"/>
      <c r="R97" s="40"/>
      <c r="S97" s="40"/>
      <c r="T97" s="40"/>
      <c r="U97" s="40"/>
      <c r="V97" s="40"/>
      <c r="W97" s="40"/>
      <c r="X97" s="43"/>
    </row>
    <row r="98" spans="1:24" x14ac:dyDescent="0.35">
      <c r="A98" s="63">
        <v>163470</v>
      </c>
      <c r="B98" s="14">
        <v>4.3006000000000002</v>
      </c>
      <c r="C98" s="14">
        <v>2.4584999999999999</v>
      </c>
      <c r="G98" s="45">
        <v>56000</v>
      </c>
      <c r="H98" s="14">
        <f t="shared" si="5"/>
        <v>5.3290807000000013</v>
      </c>
      <c r="I98" s="14">
        <f t="shared" si="5"/>
        <v>3.0294995</v>
      </c>
      <c r="J98" s="14">
        <v>0.15000000000000036</v>
      </c>
      <c r="K98" s="14">
        <v>9.2560000000000198E-2</v>
      </c>
      <c r="L98" s="40"/>
      <c r="M98" s="40"/>
      <c r="N98" s="40"/>
      <c r="O98" s="40"/>
      <c r="P98" s="40"/>
      <c r="Q98" s="42"/>
      <c r="R98" s="40"/>
      <c r="S98" s="40"/>
      <c r="T98" s="40"/>
      <c r="U98" s="40"/>
      <c r="V98" s="40"/>
      <c r="W98" s="40"/>
      <c r="X98" s="43"/>
    </row>
    <row r="99" spans="1:24" x14ac:dyDescent="0.35">
      <c r="A99" s="63">
        <v>168320</v>
      </c>
      <c r="B99" s="14">
        <v>4.5983999999999998</v>
      </c>
      <c r="C99" s="14">
        <v>2.6871999999999998</v>
      </c>
      <c r="G99" s="45">
        <v>60000</v>
      </c>
      <c r="H99" s="14">
        <f t="shared" si="5"/>
        <v>5.4490807000000014</v>
      </c>
      <c r="I99" s="14">
        <f t="shared" si="5"/>
        <v>3.1220595000000002</v>
      </c>
      <c r="J99" s="14">
        <v>0.12000000000000011</v>
      </c>
      <c r="K99" s="14">
        <v>9.2560000000000198E-2</v>
      </c>
      <c r="L99" s="40"/>
      <c r="M99" s="40"/>
      <c r="N99" s="40"/>
      <c r="O99" s="40"/>
      <c r="P99" s="40"/>
      <c r="Q99" s="42"/>
      <c r="R99" s="40"/>
      <c r="S99" s="40"/>
      <c r="T99" s="40"/>
      <c r="U99" s="40"/>
      <c r="V99" s="40"/>
      <c r="W99" s="40"/>
      <c r="X99" s="43"/>
    </row>
    <row r="100" spans="1:24" x14ac:dyDescent="0.35">
      <c r="A100" s="63">
        <v>173170</v>
      </c>
      <c r="B100" s="14">
        <v>4.7912999999999997</v>
      </c>
      <c r="C100" s="14">
        <v>2.8809</v>
      </c>
      <c r="G100" s="45">
        <v>64000</v>
      </c>
      <c r="H100" s="14">
        <f t="shared" si="5"/>
        <v>5.5590807000000018</v>
      </c>
      <c r="I100" s="14">
        <f t="shared" si="5"/>
        <v>3.2146195000000004</v>
      </c>
      <c r="J100" s="14">
        <v>0.11000000000000032</v>
      </c>
      <c r="K100" s="14">
        <v>9.2560000000000198E-2</v>
      </c>
      <c r="L100" s="40"/>
      <c r="M100" s="40"/>
      <c r="N100" s="40"/>
      <c r="O100" s="40"/>
      <c r="P100" s="40"/>
      <c r="Q100" s="42"/>
      <c r="R100" s="40"/>
      <c r="S100" s="40"/>
      <c r="T100" s="40"/>
      <c r="U100" s="40"/>
      <c r="V100" s="40"/>
      <c r="W100" s="40"/>
      <c r="X100" s="43"/>
    </row>
    <row r="101" spans="1:24" x14ac:dyDescent="0.35">
      <c r="A101" s="63">
        <v>177820</v>
      </c>
      <c r="B101" s="14">
        <v>5.0366</v>
      </c>
      <c r="C101" s="14">
        <v>3.1097000000000001</v>
      </c>
      <c r="G101" s="45">
        <v>68000</v>
      </c>
      <c r="H101" s="14">
        <f t="shared" si="5"/>
        <v>5.6690807000000012</v>
      </c>
      <c r="I101" s="14">
        <f t="shared" si="5"/>
        <v>3.3071795000000006</v>
      </c>
      <c r="J101" s="14">
        <v>0.10999999999999943</v>
      </c>
      <c r="K101" s="14">
        <v>9.2560000000000198E-2</v>
      </c>
      <c r="L101" s="40"/>
      <c r="M101" s="40"/>
      <c r="N101" s="40"/>
      <c r="O101" s="40"/>
      <c r="P101" s="40"/>
      <c r="Q101" s="42"/>
      <c r="R101" s="40"/>
      <c r="S101" s="40"/>
      <c r="T101" s="40"/>
      <c r="U101" s="40"/>
      <c r="V101" s="40"/>
      <c r="W101" s="40"/>
      <c r="X101" s="43"/>
    </row>
    <row r="102" spans="1:24" x14ac:dyDescent="0.35">
      <c r="A102" s="63">
        <v>183060</v>
      </c>
      <c r="B102" s="14">
        <v>5.2469999999999999</v>
      </c>
      <c r="C102" s="14">
        <v>3.2509999999999999</v>
      </c>
      <c r="G102" s="45">
        <v>70000</v>
      </c>
      <c r="H102" s="14">
        <f t="shared" si="5"/>
        <v>5.7590807000000011</v>
      </c>
      <c r="I102" s="14">
        <f t="shared" si="5"/>
        <v>3.3997395000000008</v>
      </c>
      <c r="J102" s="14">
        <v>8.9999999999999858E-2</v>
      </c>
      <c r="K102" s="14">
        <v>9.2560000000000198E-2</v>
      </c>
      <c r="L102" s="40"/>
      <c r="M102" s="40"/>
      <c r="N102" s="40"/>
      <c r="O102" s="40"/>
      <c r="P102" s="40"/>
      <c r="Q102" s="42"/>
      <c r="R102" s="40"/>
      <c r="S102" s="40"/>
      <c r="T102" s="40"/>
      <c r="U102" s="40"/>
      <c r="V102" s="40"/>
      <c r="W102" s="40"/>
      <c r="X102" s="43"/>
    </row>
    <row r="103" spans="1:24" x14ac:dyDescent="0.35">
      <c r="A103" s="63">
        <v>187520</v>
      </c>
      <c r="B103" s="14">
        <v>5.4398</v>
      </c>
      <c r="C103" s="14">
        <v>3.3921999999999999</v>
      </c>
      <c r="G103" s="110" t="s">
        <v>4</v>
      </c>
      <c r="H103" s="111"/>
      <c r="I103" s="112"/>
      <c r="J103" s="113" t="s">
        <v>30</v>
      </c>
      <c r="K103" s="113" t="s">
        <v>31</v>
      </c>
      <c r="L103" s="40"/>
      <c r="M103" s="40"/>
      <c r="N103" s="40"/>
      <c r="O103" s="40"/>
      <c r="P103" s="40"/>
      <c r="Q103" s="42"/>
      <c r="R103" s="40"/>
      <c r="S103" s="40"/>
      <c r="T103" s="40"/>
      <c r="U103" s="40"/>
      <c r="V103" s="40"/>
      <c r="W103" s="40"/>
      <c r="X103" s="43"/>
    </row>
    <row r="104" spans="1:24" x14ac:dyDescent="0.35">
      <c r="A104" s="63">
        <v>192000</v>
      </c>
      <c r="B104" s="14">
        <v>5.5976999999999997</v>
      </c>
      <c r="C104" s="14">
        <v>3.4634</v>
      </c>
      <c r="G104" s="45">
        <f t="shared" ref="G104:G116" si="6">A79-96000</f>
        <v>0</v>
      </c>
      <c r="H104" s="14">
        <f>M67-P43</f>
        <v>0.8921511334763963</v>
      </c>
      <c r="I104" s="14">
        <f>N67-P44</f>
        <v>-0.13246796351931378</v>
      </c>
      <c r="J104" s="113"/>
      <c r="K104" s="113"/>
      <c r="L104" s="40"/>
      <c r="M104" s="40"/>
      <c r="N104" s="40"/>
      <c r="O104" s="40"/>
      <c r="P104" s="40"/>
      <c r="Q104" s="42"/>
      <c r="R104" s="40"/>
      <c r="S104" s="40"/>
      <c r="T104" s="40"/>
      <c r="U104" s="40"/>
      <c r="V104" s="40"/>
      <c r="W104" s="40"/>
      <c r="X104" s="43"/>
    </row>
    <row r="105" spans="1:24" x14ac:dyDescent="0.35">
      <c r="A105" s="63">
        <v>192000</v>
      </c>
      <c r="B105" s="14">
        <v>5.2069999999999999</v>
      </c>
      <c r="C105" s="14">
        <v>3</v>
      </c>
      <c r="G105" s="45">
        <f t="shared" si="6"/>
        <v>2780</v>
      </c>
      <c r="H105" s="14">
        <f t="shared" ref="H105:I120" si="7">H104+J105</f>
        <v>1.2775511334763965</v>
      </c>
      <c r="I105" s="14">
        <f t="shared" si="7"/>
        <v>0.20683203648068615</v>
      </c>
      <c r="J105" s="14">
        <f>B80-B79</f>
        <v>0.38540000000000019</v>
      </c>
      <c r="K105" s="14">
        <f>C80-C79</f>
        <v>0.33929999999999993</v>
      </c>
      <c r="L105" s="41"/>
      <c r="M105" s="40"/>
      <c r="N105" s="40"/>
      <c r="O105" s="40"/>
      <c r="P105" s="40"/>
      <c r="Q105" s="42"/>
      <c r="R105" s="40"/>
      <c r="S105" s="40"/>
      <c r="T105" s="40"/>
      <c r="U105" s="40"/>
      <c r="V105" s="40"/>
      <c r="W105" s="40"/>
      <c r="X105" s="43"/>
    </row>
    <row r="106" spans="1:24" x14ac:dyDescent="0.35">
      <c r="A106" s="63">
        <v>192000</v>
      </c>
      <c r="B106" s="14">
        <v>5.0030000000000001</v>
      </c>
      <c r="C106" s="14">
        <v>2</v>
      </c>
      <c r="G106" s="45">
        <f t="shared" si="6"/>
        <v>3960</v>
      </c>
      <c r="H106" s="14">
        <f t="shared" si="7"/>
        <v>1.4700511334763964</v>
      </c>
      <c r="I106" s="14">
        <f t="shared" si="7"/>
        <v>0.36543203648068623</v>
      </c>
      <c r="J106" s="14">
        <f t="shared" ref="J106:K116" si="8">B81-B80</f>
        <v>0.19249999999999989</v>
      </c>
      <c r="K106" s="14">
        <f t="shared" si="8"/>
        <v>0.15860000000000007</v>
      </c>
      <c r="L106" s="41"/>
      <c r="M106" s="40"/>
      <c r="N106" s="40"/>
      <c r="O106" s="40"/>
      <c r="P106" s="40"/>
      <c r="Q106" s="42"/>
      <c r="R106" s="40"/>
      <c r="S106" s="40"/>
      <c r="T106" s="40"/>
      <c r="U106" s="40"/>
      <c r="V106" s="40"/>
      <c r="W106" s="40"/>
      <c r="X106" s="43"/>
    </row>
    <row r="107" spans="1:24" x14ac:dyDescent="0.35">
      <c r="A107" s="63">
        <v>192000</v>
      </c>
      <c r="B107" s="14">
        <v>3.2</v>
      </c>
      <c r="C107" s="14">
        <v>1.8</v>
      </c>
      <c r="G107" s="45">
        <f t="shared" si="6"/>
        <v>8810</v>
      </c>
      <c r="H107" s="14">
        <f t="shared" si="7"/>
        <v>1.7853511334763965</v>
      </c>
      <c r="I107" s="14">
        <f t="shared" si="7"/>
        <v>0.54143203648068616</v>
      </c>
      <c r="J107" s="14">
        <f t="shared" si="8"/>
        <v>0.31530000000000014</v>
      </c>
      <c r="K107" s="14">
        <f t="shared" si="8"/>
        <v>0.17599999999999993</v>
      </c>
      <c r="L107" s="41"/>
      <c r="M107" s="40"/>
      <c r="N107" s="40"/>
      <c r="O107" s="40"/>
      <c r="P107" s="40"/>
      <c r="Q107" s="42"/>
      <c r="R107" s="40"/>
      <c r="S107" s="40"/>
      <c r="T107" s="40"/>
      <c r="U107" s="40"/>
      <c r="V107" s="40"/>
      <c r="W107" s="40"/>
      <c r="X107" s="43"/>
    </row>
    <row r="108" spans="1:24" x14ac:dyDescent="0.35">
      <c r="G108" s="45">
        <f t="shared" si="6"/>
        <v>12500</v>
      </c>
      <c r="H108" s="14">
        <f t="shared" si="7"/>
        <v>2.0131511334763963</v>
      </c>
      <c r="I108" s="14">
        <f t="shared" si="7"/>
        <v>0.8052320364806862</v>
      </c>
      <c r="J108" s="14">
        <f t="shared" si="8"/>
        <v>0.22779999999999978</v>
      </c>
      <c r="K108" s="14">
        <f t="shared" si="8"/>
        <v>0.26380000000000003</v>
      </c>
      <c r="L108" s="41"/>
      <c r="M108" s="40"/>
      <c r="N108" s="40"/>
      <c r="O108" s="40"/>
      <c r="P108" s="40"/>
      <c r="Q108" s="42"/>
      <c r="R108" s="40"/>
      <c r="S108" s="40"/>
      <c r="T108" s="40"/>
      <c r="U108" s="40"/>
      <c r="V108" s="40"/>
      <c r="W108" s="40"/>
      <c r="X108" s="43"/>
    </row>
    <row r="109" spans="1:24" x14ac:dyDescent="0.35">
      <c r="G109" s="45">
        <f t="shared" si="6"/>
        <v>18510</v>
      </c>
      <c r="H109" s="14">
        <f t="shared" si="7"/>
        <v>2.3110511334763966</v>
      </c>
      <c r="I109" s="14">
        <f t="shared" si="7"/>
        <v>1.1042320364806861</v>
      </c>
      <c r="J109" s="14">
        <f t="shared" si="8"/>
        <v>0.29790000000000028</v>
      </c>
      <c r="K109" s="14">
        <f t="shared" si="8"/>
        <v>0.29899999999999993</v>
      </c>
      <c r="L109" s="41"/>
      <c r="M109" s="40"/>
      <c r="N109" s="40"/>
      <c r="O109" s="40"/>
      <c r="P109" s="40"/>
      <c r="Q109" s="42"/>
      <c r="R109" s="40"/>
      <c r="S109" s="40"/>
      <c r="T109" s="40"/>
      <c r="U109" s="40"/>
      <c r="V109" s="40"/>
      <c r="W109" s="40"/>
      <c r="X109" s="43"/>
    </row>
    <row r="110" spans="1:24" x14ac:dyDescent="0.35">
      <c r="G110" s="45">
        <f t="shared" si="6"/>
        <v>24330</v>
      </c>
      <c r="H110" s="14">
        <f t="shared" si="7"/>
        <v>2.6089511334763964</v>
      </c>
      <c r="I110" s="14">
        <f t="shared" si="7"/>
        <v>1.3157320364806862</v>
      </c>
      <c r="J110" s="14">
        <f t="shared" si="8"/>
        <v>0.29789999999999983</v>
      </c>
      <c r="K110" s="14">
        <f t="shared" si="8"/>
        <v>0.21150000000000002</v>
      </c>
      <c r="L110" s="41"/>
      <c r="M110" s="40"/>
      <c r="N110" s="40"/>
      <c r="O110" s="40"/>
      <c r="P110" s="40"/>
      <c r="Q110" s="42"/>
      <c r="R110" s="40"/>
      <c r="S110" s="40"/>
      <c r="T110" s="40"/>
      <c r="U110" s="40"/>
      <c r="V110" s="40"/>
      <c r="W110" s="40"/>
      <c r="X110" s="43"/>
    </row>
    <row r="111" spans="1:24" x14ac:dyDescent="0.35">
      <c r="G111" s="45">
        <f t="shared" si="6"/>
        <v>30740</v>
      </c>
      <c r="H111" s="14">
        <f t="shared" si="7"/>
        <v>2.9943511334763961</v>
      </c>
      <c r="I111" s="14">
        <f t="shared" si="7"/>
        <v>1.5274320364806862</v>
      </c>
      <c r="J111" s="14">
        <f t="shared" si="8"/>
        <v>0.38539999999999974</v>
      </c>
      <c r="K111" s="14">
        <f t="shared" si="8"/>
        <v>0.2117</v>
      </c>
      <c r="L111" s="41"/>
      <c r="M111" s="40"/>
      <c r="N111" s="40"/>
      <c r="O111" s="40"/>
      <c r="P111" s="40"/>
      <c r="Q111" s="42"/>
      <c r="R111" s="40"/>
      <c r="S111" s="40"/>
      <c r="T111" s="40"/>
      <c r="U111" s="40"/>
      <c r="V111" s="40"/>
      <c r="W111" s="40"/>
      <c r="X111" s="43"/>
    </row>
    <row r="112" spans="1:24" x14ac:dyDescent="0.35">
      <c r="G112" s="45">
        <f t="shared" si="6"/>
        <v>36170</v>
      </c>
      <c r="H112" s="14">
        <f t="shared" si="7"/>
        <v>3.2222511334763961</v>
      </c>
      <c r="I112" s="14">
        <f t="shared" si="7"/>
        <v>1.6861320364806862</v>
      </c>
      <c r="J112" s="14">
        <f t="shared" si="8"/>
        <v>0.22789999999999999</v>
      </c>
      <c r="K112" s="14">
        <f t="shared" si="8"/>
        <v>0.15870000000000006</v>
      </c>
      <c r="L112" s="41"/>
      <c r="M112" s="40"/>
      <c r="N112" s="40"/>
      <c r="O112" s="40"/>
      <c r="P112" s="40"/>
      <c r="Q112" s="42"/>
      <c r="R112" s="40"/>
      <c r="S112" s="40"/>
      <c r="T112" s="40"/>
      <c r="U112" s="40"/>
      <c r="V112" s="40"/>
      <c r="W112" s="40"/>
      <c r="X112" s="43"/>
    </row>
    <row r="113" spans="7:24" x14ac:dyDescent="0.35">
      <c r="G113" s="45">
        <f t="shared" si="6"/>
        <v>40630</v>
      </c>
      <c r="H113" s="14">
        <f t="shared" si="7"/>
        <v>3.4500511334763964</v>
      </c>
      <c r="I113" s="14">
        <f t="shared" si="7"/>
        <v>1.7675320364806861</v>
      </c>
      <c r="J113" s="14">
        <f t="shared" si="8"/>
        <v>0.22780000000000022</v>
      </c>
      <c r="K113" s="14">
        <f t="shared" si="8"/>
        <v>8.1399999999999917E-2</v>
      </c>
      <c r="L113" s="41"/>
      <c r="M113" s="40"/>
      <c r="N113" s="40"/>
      <c r="O113" s="40"/>
      <c r="P113" s="40"/>
      <c r="Q113" s="42"/>
      <c r="R113" s="40"/>
      <c r="S113" s="40"/>
      <c r="T113" s="40"/>
      <c r="U113" s="40"/>
      <c r="V113" s="40"/>
      <c r="W113" s="40"/>
      <c r="X113" s="43"/>
    </row>
    <row r="114" spans="7:24" x14ac:dyDescent="0.35">
      <c r="G114" s="45">
        <f t="shared" si="6"/>
        <v>43150</v>
      </c>
      <c r="H114" s="14">
        <f t="shared" si="7"/>
        <v>3.5552511334763963</v>
      </c>
      <c r="I114" s="14">
        <f t="shared" si="7"/>
        <v>1.8475320364806862</v>
      </c>
      <c r="J114" s="14">
        <f t="shared" si="8"/>
        <v>0.10519999999999996</v>
      </c>
      <c r="K114" s="14">
        <f t="shared" si="8"/>
        <v>8.0000000000000071E-2</v>
      </c>
      <c r="L114" s="41"/>
      <c r="M114" s="40"/>
      <c r="N114" s="40"/>
      <c r="O114" s="40"/>
      <c r="P114" s="40"/>
      <c r="Q114" s="42"/>
      <c r="R114" s="40"/>
      <c r="S114" s="40"/>
      <c r="T114" s="40"/>
      <c r="U114" s="40"/>
      <c r="V114" s="40"/>
      <c r="W114" s="40"/>
      <c r="X114" s="43"/>
    </row>
    <row r="115" spans="7:24" x14ac:dyDescent="0.35">
      <c r="G115" s="45">
        <f t="shared" si="6"/>
        <v>47850</v>
      </c>
      <c r="H115" s="14">
        <f t="shared" si="7"/>
        <v>3.7421511334763968</v>
      </c>
      <c r="I115" s="14">
        <f t="shared" si="7"/>
        <v>1.9675320364806863</v>
      </c>
      <c r="J115" s="14">
        <f t="shared" si="8"/>
        <v>0.18690000000000051</v>
      </c>
      <c r="K115" s="14">
        <f t="shared" si="8"/>
        <v>0.12000000000000011</v>
      </c>
      <c r="L115" s="41"/>
      <c r="M115" s="40"/>
      <c r="N115" s="40"/>
      <c r="O115" s="40"/>
      <c r="P115" s="40"/>
      <c r="Q115" s="42"/>
      <c r="R115" s="40"/>
      <c r="S115" s="40"/>
      <c r="T115" s="40"/>
      <c r="U115" s="40"/>
      <c r="V115" s="40"/>
      <c r="W115" s="40"/>
      <c r="X115" s="43"/>
    </row>
    <row r="116" spans="7:24" x14ac:dyDescent="0.35">
      <c r="G116" s="45">
        <f t="shared" si="6"/>
        <v>48000</v>
      </c>
      <c r="H116" s="14">
        <f t="shared" si="7"/>
        <v>3.7921511334763967</v>
      </c>
      <c r="I116" s="14">
        <f t="shared" si="7"/>
        <v>1.9675320364806863</v>
      </c>
      <c r="J116" s="14">
        <f t="shared" si="8"/>
        <v>4.9999999999999822E-2</v>
      </c>
      <c r="K116" s="14">
        <f t="shared" si="8"/>
        <v>0</v>
      </c>
      <c r="L116" s="41"/>
      <c r="M116" s="40"/>
      <c r="N116" s="40"/>
      <c r="O116" s="40"/>
      <c r="P116" s="40"/>
      <c r="Q116" s="42"/>
      <c r="R116" s="40"/>
      <c r="S116" s="40"/>
      <c r="T116" s="40"/>
      <c r="U116" s="40"/>
      <c r="V116" s="40"/>
      <c r="W116" s="40"/>
      <c r="X116" s="43"/>
    </row>
    <row r="117" spans="7:24" x14ac:dyDescent="0.35">
      <c r="G117" s="45">
        <v>55000</v>
      </c>
      <c r="H117" s="14">
        <f t="shared" si="7"/>
        <v>4.0121511334763964</v>
      </c>
      <c r="I117" s="14">
        <f t="shared" si="7"/>
        <v>2.1875320364806861</v>
      </c>
      <c r="J117" s="14">
        <v>0.21999999999999975</v>
      </c>
      <c r="K117" s="14">
        <v>0.21999999999999975</v>
      </c>
      <c r="L117" s="40"/>
      <c r="M117" s="40"/>
      <c r="N117" s="40"/>
      <c r="O117" s="40"/>
      <c r="P117" s="40"/>
      <c r="Q117" s="42"/>
      <c r="R117" s="40"/>
      <c r="S117" s="40"/>
      <c r="T117" s="40"/>
      <c r="U117" s="40"/>
      <c r="V117" s="40"/>
      <c r="W117" s="40"/>
      <c r="X117" s="43"/>
    </row>
    <row r="118" spans="7:24" x14ac:dyDescent="0.35">
      <c r="G118" s="45">
        <v>60000</v>
      </c>
      <c r="H118" s="14">
        <f t="shared" si="7"/>
        <v>4.2321511334763962</v>
      </c>
      <c r="I118" s="14">
        <f t="shared" si="7"/>
        <v>2.3175320364806864</v>
      </c>
      <c r="J118" s="14">
        <v>0.21999999999999975</v>
      </c>
      <c r="K118" s="14">
        <v>0.13000000000000034</v>
      </c>
      <c r="L118" s="40"/>
      <c r="M118" s="40"/>
      <c r="N118" s="40"/>
      <c r="O118" s="40"/>
      <c r="P118" s="40"/>
      <c r="Q118" s="42"/>
      <c r="R118" s="40"/>
      <c r="S118" s="40"/>
      <c r="T118" s="40"/>
      <c r="U118" s="40"/>
      <c r="V118" s="40"/>
      <c r="W118" s="40"/>
      <c r="X118" s="43"/>
    </row>
    <row r="119" spans="7:24" x14ac:dyDescent="0.35">
      <c r="G119" s="45">
        <v>65000</v>
      </c>
      <c r="H119" s="14">
        <f t="shared" si="7"/>
        <v>4.4521511334763968</v>
      </c>
      <c r="I119" s="14">
        <f t="shared" si="7"/>
        <v>2.4475320364806863</v>
      </c>
      <c r="J119" s="14">
        <v>0.22000000000000064</v>
      </c>
      <c r="K119" s="14">
        <v>0.12999999999999989</v>
      </c>
      <c r="L119" s="40"/>
      <c r="M119" s="40"/>
      <c r="N119" s="40"/>
      <c r="O119" s="40"/>
      <c r="P119" s="40"/>
      <c r="Q119" s="42"/>
      <c r="R119" s="40"/>
      <c r="S119" s="40"/>
      <c r="T119" s="40"/>
      <c r="U119" s="40"/>
      <c r="V119" s="40"/>
      <c r="W119" s="40"/>
      <c r="X119" s="43"/>
    </row>
    <row r="120" spans="7:24" x14ac:dyDescent="0.35">
      <c r="G120" s="45">
        <v>70000</v>
      </c>
      <c r="H120" s="14">
        <f t="shared" si="7"/>
        <v>4.6721511334763965</v>
      </c>
      <c r="I120" s="14">
        <f t="shared" si="7"/>
        <v>2.5775320364806862</v>
      </c>
      <c r="J120" s="14">
        <v>0.21999999999999975</v>
      </c>
      <c r="K120" s="14">
        <v>0.12999999999999989</v>
      </c>
      <c r="L120" s="40"/>
      <c r="M120" s="40"/>
      <c r="N120" s="40"/>
      <c r="O120" s="40"/>
      <c r="P120" s="40"/>
      <c r="Q120" s="42"/>
      <c r="R120" s="40"/>
      <c r="S120" s="40"/>
      <c r="T120" s="40"/>
      <c r="U120" s="40"/>
      <c r="V120" s="40"/>
      <c r="W120" s="40"/>
      <c r="X120" s="43"/>
    </row>
    <row r="121" spans="7:24" x14ac:dyDescent="0.35">
      <c r="G121" s="59" t="s">
        <v>5</v>
      </c>
      <c r="H121" s="60"/>
      <c r="I121" s="61"/>
      <c r="J121" s="113" t="s">
        <v>30</v>
      </c>
      <c r="K121" s="113" t="s">
        <v>31</v>
      </c>
      <c r="L121" s="40"/>
      <c r="M121" s="40"/>
      <c r="N121" s="40"/>
      <c r="O121" s="40"/>
      <c r="P121" s="40"/>
      <c r="Q121" s="42"/>
      <c r="R121" s="40"/>
      <c r="S121" s="40"/>
      <c r="T121" s="40"/>
      <c r="U121" s="40"/>
      <c r="V121" s="40"/>
      <c r="W121" s="40"/>
      <c r="X121" s="43"/>
    </row>
    <row r="122" spans="7:24" x14ac:dyDescent="0.35">
      <c r="G122" s="45">
        <f t="shared" ref="G122:G133" si="9">A93-144000</f>
        <v>0</v>
      </c>
      <c r="H122" s="14">
        <f>M74-P45</f>
        <v>2.2669283334763959</v>
      </c>
      <c r="I122" s="14">
        <f>N74-P46</f>
        <v>0.97444583648068628</v>
      </c>
      <c r="J122" s="113"/>
      <c r="K122" s="113"/>
      <c r="L122" s="40"/>
      <c r="M122" s="40"/>
      <c r="N122" s="40"/>
      <c r="O122" s="40"/>
      <c r="P122" s="40"/>
      <c r="Q122" s="42"/>
      <c r="R122" s="40"/>
      <c r="S122" s="40"/>
      <c r="T122" s="40"/>
      <c r="U122" s="40"/>
      <c r="V122" s="40"/>
      <c r="W122" s="40"/>
      <c r="X122" s="43"/>
    </row>
    <row r="123" spans="7:24" x14ac:dyDescent="0.35">
      <c r="G123" s="45">
        <f t="shared" si="9"/>
        <v>2960</v>
      </c>
      <c r="H123" s="14">
        <f t="shared" ref="H123:I137" si="10">H122+J123</f>
        <v>2.6290283334763962</v>
      </c>
      <c r="I123" s="14">
        <f t="shared" si="10"/>
        <v>1.2244458364806863</v>
      </c>
      <c r="J123" s="14">
        <f>B94-B93</f>
        <v>0.36210000000000031</v>
      </c>
      <c r="K123" s="14">
        <f>C94-C93</f>
        <v>0.25</v>
      </c>
      <c r="L123" s="40"/>
      <c r="M123" s="40"/>
      <c r="N123" s="40"/>
      <c r="O123" s="40"/>
      <c r="P123" s="40"/>
      <c r="Q123" s="42"/>
      <c r="R123" s="40"/>
      <c r="S123" s="40"/>
      <c r="T123" s="40"/>
      <c r="U123" s="40"/>
      <c r="V123" s="40"/>
      <c r="W123" s="40"/>
      <c r="X123" s="43"/>
    </row>
    <row r="124" spans="7:24" x14ac:dyDescent="0.35">
      <c r="G124" s="45">
        <f t="shared" si="9"/>
        <v>5690</v>
      </c>
      <c r="H124" s="14">
        <f t="shared" si="10"/>
        <v>2.9266283334763963</v>
      </c>
      <c r="I124" s="14">
        <f t="shared" si="10"/>
        <v>1.3519458364806862</v>
      </c>
      <c r="J124" s="14">
        <f t="shared" ref="J124:K133" si="11">B95-B94</f>
        <v>0.29760000000000009</v>
      </c>
      <c r="K124" s="14">
        <f t="shared" si="11"/>
        <v>0.12749999999999995</v>
      </c>
      <c r="L124" s="40"/>
      <c r="M124" s="40"/>
      <c r="N124" s="40"/>
      <c r="O124" s="40"/>
      <c r="P124" s="40"/>
      <c r="Q124" s="42"/>
      <c r="R124" s="40"/>
      <c r="S124" s="40"/>
      <c r="T124" s="40"/>
      <c r="U124" s="40"/>
      <c r="V124" s="40"/>
      <c r="W124" s="40"/>
      <c r="X124" s="43"/>
    </row>
    <row r="125" spans="7:24" x14ac:dyDescent="0.35">
      <c r="G125" s="45">
        <f t="shared" si="9"/>
        <v>10150</v>
      </c>
      <c r="H125" s="14">
        <f t="shared" si="10"/>
        <v>3.2069283334763963</v>
      </c>
      <c r="I125" s="14">
        <f t="shared" si="10"/>
        <v>1.5280458364806861</v>
      </c>
      <c r="J125" s="14">
        <f t="shared" si="11"/>
        <v>0.28029999999999999</v>
      </c>
      <c r="K125" s="14">
        <f t="shared" si="11"/>
        <v>0.17609999999999992</v>
      </c>
      <c r="L125" s="40"/>
      <c r="M125" s="40"/>
      <c r="N125" s="40"/>
      <c r="O125" s="40"/>
      <c r="P125" s="40"/>
      <c r="Q125" s="42"/>
      <c r="R125" s="40"/>
      <c r="S125" s="40"/>
      <c r="T125" s="40"/>
      <c r="U125" s="40"/>
      <c r="V125" s="40"/>
      <c r="W125" s="40"/>
      <c r="X125" s="43"/>
    </row>
    <row r="126" spans="7:24" x14ac:dyDescent="0.35">
      <c r="G126" s="45">
        <f t="shared" si="9"/>
        <v>14810</v>
      </c>
      <c r="H126" s="14">
        <f t="shared" si="10"/>
        <v>3.4872283334763958</v>
      </c>
      <c r="I126" s="14">
        <f t="shared" si="10"/>
        <v>1.7916458364806864</v>
      </c>
      <c r="J126" s="14">
        <f t="shared" si="11"/>
        <v>0.28029999999999955</v>
      </c>
      <c r="K126" s="14">
        <f t="shared" si="11"/>
        <v>0.26360000000000028</v>
      </c>
      <c r="L126" s="40"/>
      <c r="M126" s="40"/>
      <c r="N126" s="40"/>
      <c r="O126" s="40"/>
      <c r="P126" s="40"/>
      <c r="Q126" s="42"/>
      <c r="R126" s="40"/>
      <c r="S126" s="40"/>
      <c r="T126" s="40"/>
      <c r="U126" s="40"/>
      <c r="V126" s="40"/>
      <c r="W126" s="40"/>
      <c r="X126" s="43"/>
    </row>
    <row r="127" spans="7:24" x14ac:dyDescent="0.35">
      <c r="G127" s="45">
        <f t="shared" si="9"/>
        <v>19470</v>
      </c>
      <c r="H127" s="14">
        <f t="shared" si="10"/>
        <v>3.7675283334763963</v>
      </c>
      <c r="I127" s="14">
        <f t="shared" si="10"/>
        <v>1.9329458364806862</v>
      </c>
      <c r="J127" s="14">
        <f t="shared" si="11"/>
        <v>0.28030000000000044</v>
      </c>
      <c r="K127" s="14">
        <f t="shared" si="11"/>
        <v>0.14129999999999976</v>
      </c>
      <c r="L127" s="40"/>
      <c r="M127" s="40"/>
      <c r="N127" s="40"/>
      <c r="O127" s="40"/>
      <c r="P127" s="40"/>
      <c r="Q127" s="42"/>
      <c r="R127" s="40"/>
      <c r="S127" s="40"/>
      <c r="T127" s="40"/>
      <c r="U127" s="40"/>
      <c r="V127" s="40"/>
      <c r="W127" s="40"/>
      <c r="X127" s="43"/>
    </row>
    <row r="128" spans="7:24" x14ac:dyDescent="0.35">
      <c r="G128" s="45">
        <f t="shared" si="9"/>
        <v>24320</v>
      </c>
      <c r="H128" s="14">
        <f t="shared" si="10"/>
        <v>4.0653283334763959</v>
      </c>
      <c r="I128" s="14">
        <f t="shared" si="10"/>
        <v>2.1616458364806861</v>
      </c>
      <c r="J128" s="14">
        <f t="shared" si="11"/>
        <v>0.29779999999999962</v>
      </c>
      <c r="K128" s="14">
        <f t="shared" si="11"/>
        <v>0.2286999999999999</v>
      </c>
      <c r="L128" s="40"/>
      <c r="M128" s="40"/>
      <c r="N128" s="40"/>
      <c r="O128" s="40"/>
      <c r="P128" s="40"/>
      <c r="Q128" s="42"/>
      <c r="R128" s="40"/>
      <c r="S128" s="40"/>
      <c r="T128" s="40"/>
      <c r="U128" s="40"/>
      <c r="V128" s="40"/>
      <c r="W128" s="40"/>
      <c r="X128" s="43"/>
    </row>
    <row r="129" spans="7:24" x14ac:dyDescent="0.35">
      <c r="G129" s="45">
        <f t="shared" si="9"/>
        <v>29170</v>
      </c>
      <c r="H129" s="14">
        <f t="shared" si="10"/>
        <v>4.2582283334763957</v>
      </c>
      <c r="I129" s="14">
        <f t="shared" si="10"/>
        <v>2.3553458364806863</v>
      </c>
      <c r="J129" s="14">
        <f t="shared" si="11"/>
        <v>0.19289999999999985</v>
      </c>
      <c r="K129" s="14">
        <f t="shared" si="11"/>
        <v>0.19370000000000021</v>
      </c>
      <c r="L129" s="40"/>
      <c r="M129" s="40"/>
      <c r="N129" s="40"/>
      <c r="O129" s="40"/>
      <c r="P129" s="40"/>
      <c r="Q129" s="42"/>
      <c r="R129" s="40"/>
      <c r="S129" s="40"/>
      <c r="T129" s="40"/>
      <c r="U129" s="40"/>
      <c r="V129" s="40"/>
      <c r="W129" s="40"/>
      <c r="X129" s="43"/>
    </row>
    <row r="130" spans="7:24" x14ac:dyDescent="0.35">
      <c r="G130" s="45">
        <f t="shared" si="9"/>
        <v>33820</v>
      </c>
      <c r="H130" s="14">
        <f t="shared" si="10"/>
        <v>4.503528333476396</v>
      </c>
      <c r="I130" s="14">
        <f t="shared" si="10"/>
        <v>2.5841458364806864</v>
      </c>
      <c r="J130" s="14">
        <f t="shared" si="11"/>
        <v>0.2453000000000003</v>
      </c>
      <c r="K130" s="14">
        <f t="shared" si="11"/>
        <v>0.22880000000000011</v>
      </c>
      <c r="L130" s="40"/>
      <c r="M130" s="40"/>
      <c r="N130" s="40"/>
      <c r="O130" s="40"/>
      <c r="P130" s="40"/>
      <c r="Q130" s="42"/>
      <c r="R130" s="40"/>
      <c r="S130" s="40"/>
      <c r="T130" s="40"/>
      <c r="U130" s="40"/>
      <c r="V130" s="40"/>
      <c r="W130" s="40"/>
      <c r="X130" s="43"/>
    </row>
    <row r="131" spans="7:24" x14ac:dyDescent="0.35">
      <c r="G131" s="45">
        <f t="shared" si="9"/>
        <v>39060</v>
      </c>
      <c r="H131" s="14">
        <f t="shared" si="10"/>
        <v>4.7139283334763959</v>
      </c>
      <c r="I131" s="14">
        <f t="shared" si="10"/>
        <v>2.7254458364806862</v>
      </c>
      <c r="J131" s="14">
        <f t="shared" si="11"/>
        <v>0.21039999999999992</v>
      </c>
      <c r="K131" s="14">
        <f t="shared" si="11"/>
        <v>0.14129999999999976</v>
      </c>
      <c r="L131" s="40"/>
      <c r="M131" s="40"/>
      <c r="N131" s="40"/>
      <c r="O131" s="40"/>
      <c r="P131" s="40"/>
      <c r="Q131" s="42"/>
      <c r="R131" s="40"/>
      <c r="S131" s="40"/>
      <c r="T131" s="40"/>
      <c r="U131" s="40"/>
      <c r="V131" s="40"/>
      <c r="W131" s="40"/>
      <c r="X131" s="43"/>
    </row>
    <row r="132" spans="7:24" x14ac:dyDescent="0.35">
      <c r="G132" s="45">
        <f t="shared" si="9"/>
        <v>43520</v>
      </c>
      <c r="H132" s="14">
        <f t="shared" si="10"/>
        <v>4.906728333476396</v>
      </c>
      <c r="I132" s="14">
        <f t="shared" si="10"/>
        <v>2.8666458364806862</v>
      </c>
      <c r="J132" s="14">
        <f t="shared" si="11"/>
        <v>0.19280000000000008</v>
      </c>
      <c r="K132" s="14">
        <f t="shared" si="11"/>
        <v>0.14119999999999999</v>
      </c>
      <c r="L132" s="40"/>
      <c r="M132" s="40"/>
      <c r="N132" s="40"/>
      <c r="O132" s="40"/>
      <c r="P132" s="40"/>
      <c r="Q132" s="42"/>
      <c r="R132" s="40"/>
      <c r="S132" s="40"/>
      <c r="T132" s="40"/>
      <c r="U132" s="40"/>
      <c r="V132" s="40"/>
      <c r="W132" s="40"/>
      <c r="X132" s="43"/>
    </row>
    <row r="133" spans="7:24" x14ac:dyDescent="0.35">
      <c r="G133" s="45">
        <f t="shared" si="9"/>
        <v>48000</v>
      </c>
      <c r="H133" s="14">
        <f t="shared" si="10"/>
        <v>5.0646283334763957</v>
      </c>
      <c r="I133" s="14">
        <f t="shared" si="10"/>
        <v>2.9378458364806863</v>
      </c>
      <c r="J133" s="14">
        <f t="shared" si="11"/>
        <v>0.15789999999999971</v>
      </c>
      <c r="K133" s="14">
        <f t="shared" si="11"/>
        <v>7.1200000000000152E-2</v>
      </c>
      <c r="L133" s="40"/>
      <c r="M133" s="40"/>
      <c r="N133" s="40"/>
      <c r="O133" s="40"/>
      <c r="P133" s="40"/>
      <c r="Q133" s="42"/>
      <c r="R133" s="40"/>
      <c r="S133" s="40"/>
      <c r="T133" s="40"/>
      <c r="U133" s="40"/>
      <c r="V133" s="40"/>
      <c r="W133" s="40"/>
      <c r="X133" s="43"/>
    </row>
    <row r="134" spans="7:24" x14ac:dyDescent="0.35">
      <c r="G134" s="45">
        <v>55000</v>
      </c>
      <c r="H134" s="14">
        <f t="shared" si="10"/>
        <v>5.2669283334763959</v>
      </c>
      <c r="I134" s="14">
        <f t="shared" si="10"/>
        <v>3.1744458364806865</v>
      </c>
      <c r="J134" s="14">
        <v>0.20230000000000015</v>
      </c>
      <c r="K134" s="14">
        <v>0.23660000000000014</v>
      </c>
      <c r="L134" s="40"/>
      <c r="M134" s="40"/>
      <c r="N134" s="40"/>
      <c r="O134" s="40"/>
      <c r="P134" s="40"/>
      <c r="Q134" s="42"/>
      <c r="R134" s="40"/>
      <c r="S134" s="40"/>
      <c r="T134" s="40"/>
      <c r="U134" s="40"/>
      <c r="V134" s="40"/>
      <c r="W134" s="40"/>
      <c r="X134" s="43"/>
    </row>
    <row r="135" spans="7:24" x14ac:dyDescent="0.35">
      <c r="G135" s="45">
        <v>60000</v>
      </c>
      <c r="H135" s="14">
        <f t="shared" si="10"/>
        <v>5.4669283334763961</v>
      </c>
      <c r="I135" s="14">
        <f t="shared" si="10"/>
        <v>3.3244458364806864</v>
      </c>
      <c r="J135" s="14">
        <v>0.20000000000000018</v>
      </c>
      <c r="K135" s="14">
        <v>0.14999999999999991</v>
      </c>
      <c r="L135" s="40"/>
      <c r="M135" s="40"/>
      <c r="N135" s="40"/>
      <c r="O135" s="40"/>
      <c r="P135" s="40"/>
      <c r="Q135" s="42"/>
      <c r="R135" s="40"/>
      <c r="S135" s="40"/>
      <c r="T135" s="40"/>
      <c r="U135" s="40"/>
      <c r="V135" s="40"/>
      <c r="W135" s="40"/>
      <c r="X135" s="43"/>
    </row>
    <row r="136" spans="7:24" x14ac:dyDescent="0.35">
      <c r="G136" s="45">
        <v>65000</v>
      </c>
      <c r="H136" s="14">
        <f t="shared" si="10"/>
        <v>5.6169283334763964</v>
      </c>
      <c r="I136" s="14">
        <f t="shared" si="10"/>
        <v>3.4944458364806859</v>
      </c>
      <c r="J136" s="14">
        <v>0.15000000000000036</v>
      </c>
      <c r="K136" s="14">
        <v>0.16999999999999948</v>
      </c>
      <c r="L136" s="40"/>
      <c r="M136" s="40"/>
      <c r="N136" s="40"/>
      <c r="O136" s="40"/>
      <c r="P136" s="40"/>
      <c r="Q136" s="42"/>
      <c r="R136" s="40"/>
      <c r="S136" s="40"/>
      <c r="T136" s="40"/>
      <c r="U136" s="40"/>
      <c r="V136" s="40"/>
      <c r="W136" s="40"/>
      <c r="X136" s="43"/>
    </row>
    <row r="137" spans="7:24" x14ac:dyDescent="0.35">
      <c r="G137" s="45">
        <v>70000</v>
      </c>
      <c r="H137" s="14">
        <f t="shared" si="10"/>
        <v>5.7169283334763961</v>
      </c>
      <c r="I137" s="14">
        <f t="shared" si="10"/>
        <v>3.614445836480686</v>
      </c>
      <c r="J137" s="14">
        <v>9.9999999999999645E-2</v>
      </c>
      <c r="K137" s="14">
        <v>0.12000000000000011</v>
      </c>
      <c r="L137" s="40"/>
      <c r="M137" s="40"/>
      <c r="N137" s="40"/>
      <c r="O137" s="40"/>
      <c r="P137" s="40"/>
      <c r="Q137" s="42"/>
      <c r="R137" s="40"/>
      <c r="S137" s="40"/>
      <c r="T137" s="40"/>
      <c r="U137" s="40"/>
      <c r="V137" s="40"/>
      <c r="W137" s="40"/>
      <c r="X137" s="43"/>
    </row>
    <row r="138" spans="7:24" ht="15" thickBot="1" x14ac:dyDescent="0.4">
      <c r="G138" s="49"/>
      <c r="H138" s="50"/>
      <c r="I138" s="50"/>
      <c r="J138" s="51"/>
      <c r="K138" s="51"/>
      <c r="L138" s="51"/>
      <c r="M138" s="51"/>
      <c r="N138" s="51"/>
      <c r="O138" s="51"/>
      <c r="P138" s="51"/>
      <c r="Q138" s="73"/>
      <c r="R138" s="51"/>
      <c r="S138" s="51"/>
      <c r="T138" s="51"/>
      <c r="U138" s="51"/>
      <c r="V138" s="51"/>
      <c r="W138" s="51"/>
      <c r="X138" s="52"/>
    </row>
  </sheetData>
  <sheetProtection algorithmName="SHA-512" hashValue="SkDBqxPrqbMgVWtzC2VPFFsKKbgPdg7VoAILAE5uV6kXMMr2A7SniYz+MAmDVuHSdnwOFZPe6/wAnwzeawiepw==" saltValue="BdN9ArHPtcX/Os5qQheXsQ==" spinCount="100000" sheet="1" objects="1" scenarios="1"/>
  <protectedRanges>
    <protectedRange algorithmName="SHA-512" hashValue="p7urpbmu2iKx8ewVEMIU6nNAO3mjgjJADXUg+no5KY15BZqOzD09zjPjDS3JVLqfGXK7EOBL1FbGt4feo7rFhQ==" saltValue="9/MuTDH9OJI0FFVGI/aOew==" spinCount="100000" sqref="A1" name="Range1"/>
  </protectedRanges>
  <mergeCells count="42">
    <mergeCell ref="M40:P40"/>
    <mergeCell ref="A30:C30"/>
    <mergeCell ref="G30:P30"/>
    <mergeCell ref="G32:L32"/>
    <mergeCell ref="N34:N35"/>
    <mergeCell ref="G36:K36"/>
    <mergeCell ref="G41:K41"/>
    <mergeCell ref="M41:M42"/>
    <mergeCell ref="N41:O41"/>
    <mergeCell ref="H42:I42"/>
    <mergeCell ref="J42:K42"/>
    <mergeCell ref="N42:O42"/>
    <mergeCell ref="M43:M44"/>
    <mergeCell ref="N43:O43"/>
    <mergeCell ref="N44:O44"/>
    <mergeCell ref="M45:M46"/>
    <mergeCell ref="N45:O45"/>
    <mergeCell ref="N46:O46"/>
    <mergeCell ref="J121:J122"/>
    <mergeCell ref="K121:K122"/>
    <mergeCell ref="M68:N68"/>
    <mergeCell ref="O68:P68"/>
    <mergeCell ref="G74:I74"/>
    <mergeCell ref="J74:J75"/>
    <mergeCell ref="K74:K75"/>
    <mergeCell ref="M75:N93"/>
    <mergeCell ref="O75:P75"/>
    <mergeCell ref="O82:P82"/>
    <mergeCell ref="O83:P83"/>
    <mergeCell ref="O88:P88"/>
    <mergeCell ref="R48:W49"/>
    <mergeCell ref="O89:P89"/>
    <mergeCell ref="G103:I103"/>
    <mergeCell ref="J103:J104"/>
    <mergeCell ref="K103:K104"/>
    <mergeCell ref="M50:P51"/>
    <mergeCell ref="M52:N53"/>
    <mergeCell ref="O52:P53"/>
    <mergeCell ref="M54:N54"/>
    <mergeCell ref="O54:P54"/>
    <mergeCell ref="M61:N61"/>
    <mergeCell ref="O61:P6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8"/>
  <sheetViews>
    <sheetView topLeftCell="D54" zoomScaleNormal="100" workbookViewId="0">
      <selection activeCell="K68" sqref="K68"/>
    </sheetView>
  </sheetViews>
  <sheetFormatPr defaultColWidth="9" defaultRowHeight="14.5" x14ac:dyDescent="0.35"/>
  <cols>
    <col min="1" max="1" width="13.81640625" style="15" customWidth="1"/>
    <col min="2" max="2" width="18.54296875" style="15" customWidth="1"/>
    <col min="3" max="3" width="16.26953125" style="15" customWidth="1"/>
    <col min="4" max="6" width="9" style="16"/>
    <col min="7" max="7" width="16.81640625" style="15" customWidth="1"/>
    <col min="8" max="8" width="19.453125" style="15" customWidth="1"/>
    <col min="9" max="9" width="16.81640625" style="15" customWidth="1"/>
    <col min="10" max="12" width="12.81640625" style="16" customWidth="1"/>
    <col min="13" max="13" width="16.1796875" style="16" customWidth="1"/>
    <col min="14" max="17" width="12.81640625" style="16" customWidth="1"/>
    <col min="18" max="18" width="9" style="16"/>
    <col min="19" max="23" width="11" style="16" customWidth="1"/>
    <col min="24" max="24" width="9" style="16"/>
    <col min="25" max="25" width="17.7265625" style="16" customWidth="1"/>
    <col min="26" max="16384" width="9" style="16"/>
  </cols>
  <sheetData>
    <row r="1" spans="1:5" ht="15" thickBot="1" x14ac:dyDescent="0.4"/>
    <row r="2" spans="1:5" x14ac:dyDescent="0.35">
      <c r="B2" s="17" t="s">
        <v>20</v>
      </c>
      <c r="C2" s="18"/>
      <c r="D2" s="18"/>
      <c r="E2" s="19"/>
    </row>
    <row r="3" spans="1:5" x14ac:dyDescent="0.35">
      <c r="B3" s="20" t="s">
        <v>21</v>
      </c>
      <c r="C3" s="21"/>
      <c r="D3" s="21"/>
      <c r="E3" s="22"/>
    </row>
    <row r="4" spans="1:5" ht="15" thickBot="1" x14ac:dyDescent="0.4">
      <c r="B4" s="23" t="s">
        <v>22</v>
      </c>
      <c r="C4" s="24"/>
      <c r="D4" s="24"/>
      <c r="E4" s="25"/>
    </row>
    <row r="6" spans="1:5" ht="18.5" x14ac:dyDescent="0.35">
      <c r="B6" s="26" t="s">
        <v>55</v>
      </c>
    </row>
    <row r="9" spans="1:5" x14ac:dyDescent="0.35">
      <c r="A9" s="27"/>
    </row>
    <row r="29" spans="1:22" ht="15" thickBot="1" x14ac:dyDescent="0.4"/>
    <row r="30" spans="1:22" ht="44.5" customHeight="1" thickBot="1" x14ac:dyDescent="0.4">
      <c r="A30" s="137" t="s">
        <v>27</v>
      </c>
      <c r="B30" s="137"/>
      <c r="C30" s="137"/>
      <c r="G30" s="138" t="str">
        <f>'Input Sheet'!B38</f>
        <v>GT-2</v>
      </c>
      <c r="H30" s="139"/>
      <c r="I30" s="139"/>
      <c r="J30" s="139"/>
      <c r="K30" s="139"/>
      <c r="L30" s="139"/>
      <c r="M30" s="139"/>
      <c r="N30" s="139"/>
      <c r="O30" s="139"/>
      <c r="P30" s="140"/>
      <c r="U30" s="58" t="s">
        <v>16</v>
      </c>
      <c r="V30" s="58" t="s">
        <v>46</v>
      </c>
    </row>
    <row r="31" spans="1:22" ht="25" customHeight="1" x14ac:dyDescent="0.35">
      <c r="G31" s="42"/>
      <c r="H31" s="40"/>
      <c r="I31" s="40"/>
      <c r="J31" s="40"/>
      <c r="K31" s="40"/>
      <c r="L31" s="40"/>
      <c r="M31" s="40"/>
      <c r="N31" s="53" t="s">
        <v>12</v>
      </c>
      <c r="O31" s="53" t="s">
        <v>46</v>
      </c>
      <c r="P31" s="43"/>
      <c r="U31" s="28" t="s">
        <v>13</v>
      </c>
      <c r="V31" s="28">
        <v>0</v>
      </c>
    </row>
    <row r="32" spans="1:22" ht="34" customHeight="1" x14ac:dyDescent="0.35">
      <c r="A32" s="29" t="s">
        <v>0</v>
      </c>
      <c r="B32" s="29" t="s">
        <v>1</v>
      </c>
      <c r="C32" s="29" t="s">
        <v>2</v>
      </c>
      <c r="G32" s="141" t="s">
        <v>35</v>
      </c>
      <c r="H32" s="115"/>
      <c r="I32" s="115"/>
      <c r="J32" s="115"/>
      <c r="K32" s="115"/>
      <c r="L32" s="115"/>
      <c r="M32" s="40"/>
      <c r="N32" s="63" t="s">
        <v>13</v>
      </c>
      <c r="O32" s="63">
        <v>0</v>
      </c>
      <c r="P32" s="43"/>
      <c r="U32" s="28" t="s">
        <v>14</v>
      </c>
      <c r="V32" s="28">
        <v>1</v>
      </c>
    </row>
    <row r="33" spans="1:24" ht="39.65" customHeight="1" x14ac:dyDescent="0.35">
      <c r="A33" s="63">
        <v>0</v>
      </c>
      <c r="B33" s="14">
        <v>0</v>
      </c>
      <c r="C33" s="14">
        <v>0</v>
      </c>
      <c r="G33" s="44" t="s">
        <v>16</v>
      </c>
      <c r="H33" s="30" t="s">
        <v>6</v>
      </c>
      <c r="I33" s="30" t="s">
        <v>32</v>
      </c>
      <c r="J33" s="58" t="s">
        <v>33</v>
      </c>
      <c r="K33" s="58" t="s">
        <v>34</v>
      </c>
      <c r="L33" s="58" t="s">
        <v>39</v>
      </c>
      <c r="M33" s="40"/>
      <c r="N33" s="63" t="s">
        <v>14</v>
      </c>
      <c r="O33" s="63">
        <v>1</v>
      </c>
      <c r="P33" s="43"/>
      <c r="V33" s="28">
        <v>2</v>
      </c>
    </row>
    <row r="34" spans="1:24" ht="17.5" customHeight="1" x14ac:dyDescent="0.35">
      <c r="A34" s="63">
        <v>1810</v>
      </c>
      <c r="B34" s="14">
        <v>1.0146999999999999</v>
      </c>
      <c r="C34" s="14">
        <v>0.24540000000000001</v>
      </c>
      <c r="G34" s="45" t="str">
        <f>'Input Sheet'!B38</f>
        <v>GT-2</v>
      </c>
      <c r="H34" s="63">
        <f>'Input Sheet'!C38</f>
        <v>1</v>
      </c>
      <c r="I34" s="63">
        <f>'Input Sheet'!D38</f>
        <v>55489.8</v>
      </c>
      <c r="J34" s="63">
        <f>'Input Sheet'!E38</f>
        <v>0</v>
      </c>
      <c r="K34" s="63">
        <f>'Input Sheet'!F38</f>
        <v>0</v>
      </c>
      <c r="L34" s="63">
        <f>'Input Sheet'!G38</f>
        <v>60343.7</v>
      </c>
      <c r="M34" s="40">
        <v>0</v>
      </c>
      <c r="N34" s="142"/>
      <c r="O34" s="63">
        <v>2</v>
      </c>
      <c r="P34" s="43"/>
      <c r="V34" s="28">
        <v>3</v>
      </c>
    </row>
    <row r="35" spans="1:24" ht="17.5" customHeight="1" thickBot="1" x14ac:dyDescent="0.4">
      <c r="A35" s="63">
        <v>4160</v>
      </c>
      <c r="B35" s="14">
        <v>1.4873000000000001</v>
      </c>
      <c r="C35" s="14">
        <v>0.47339999999999999</v>
      </c>
      <c r="G35" s="46"/>
      <c r="H35" s="31"/>
      <c r="I35" s="31"/>
      <c r="J35" s="32"/>
      <c r="K35" s="33"/>
      <c r="L35" s="40"/>
      <c r="M35" s="40"/>
      <c r="N35" s="143"/>
      <c r="O35" s="63">
        <v>3</v>
      </c>
      <c r="P35" s="43"/>
    </row>
    <row r="36" spans="1:24" ht="17.5" customHeight="1" x14ac:dyDescent="0.35">
      <c r="A36" s="63">
        <v>6880</v>
      </c>
      <c r="B36" s="14">
        <v>1.7848999999999999</v>
      </c>
      <c r="C36" s="14">
        <v>0.66659999999999997</v>
      </c>
      <c r="G36" s="133" t="s">
        <v>18</v>
      </c>
      <c r="H36" s="134"/>
      <c r="I36" s="134"/>
      <c r="J36" s="134"/>
      <c r="K36" s="134"/>
      <c r="L36" s="40"/>
      <c r="M36" s="40"/>
      <c r="N36" s="40"/>
      <c r="O36" s="40"/>
      <c r="P36" s="43"/>
    </row>
    <row r="37" spans="1:24" ht="32.5" customHeight="1" x14ac:dyDescent="0.35">
      <c r="A37" s="63">
        <v>9220</v>
      </c>
      <c r="B37" s="14">
        <v>2.0125000000000002</v>
      </c>
      <c r="C37" s="14">
        <v>0.71977999999999998</v>
      </c>
      <c r="G37" s="44" t="s">
        <v>41</v>
      </c>
      <c r="H37" s="30" t="s">
        <v>36</v>
      </c>
      <c r="I37" s="30" t="s">
        <v>37</v>
      </c>
      <c r="J37" s="30" t="s">
        <v>38</v>
      </c>
      <c r="K37" s="77" t="s">
        <v>39</v>
      </c>
      <c r="L37" s="40"/>
      <c r="M37" s="40"/>
      <c r="N37" s="40"/>
      <c r="O37" s="40"/>
      <c r="P37" s="43"/>
    </row>
    <row r="38" spans="1:24" ht="25" customHeight="1" x14ac:dyDescent="0.35">
      <c r="A38" s="63">
        <v>12330</v>
      </c>
      <c r="B38" s="14">
        <v>2.2576999999999998</v>
      </c>
      <c r="C38" s="14">
        <v>0.86029999999999995</v>
      </c>
      <c r="G38" s="45">
        <f>IF(H34=0,L34,I34)</f>
        <v>55489.8</v>
      </c>
      <c r="H38" s="57">
        <f>H39-I34</f>
        <v>4853.8999999999942</v>
      </c>
      <c r="I38" s="56">
        <f>I39-J34</f>
        <v>60343.7</v>
      </c>
      <c r="J38" s="56">
        <f>J39-K34</f>
        <v>60343.7</v>
      </c>
      <c r="K38" s="56">
        <f>L34</f>
        <v>60343.7</v>
      </c>
      <c r="L38" s="40"/>
      <c r="M38" s="40"/>
      <c r="N38" s="40"/>
      <c r="O38" s="40"/>
      <c r="P38" s="43"/>
    </row>
    <row r="39" spans="1:24" ht="25" customHeight="1" x14ac:dyDescent="0.35">
      <c r="A39" s="63">
        <v>13690</v>
      </c>
      <c r="B39" s="14">
        <v>2.3803000000000001</v>
      </c>
      <c r="C39" s="14">
        <v>0.96589999999999998</v>
      </c>
      <c r="G39" s="45"/>
      <c r="H39" s="76">
        <f>IF(J34,J34,L34)</f>
        <v>60343.7</v>
      </c>
      <c r="I39" s="76">
        <f>IF(K34,K34,L34)</f>
        <v>60343.7</v>
      </c>
      <c r="J39" s="76">
        <f>IF(L34,L34,K34)</f>
        <v>60343.7</v>
      </c>
      <c r="K39" s="78"/>
      <c r="L39" s="40"/>
      <c r="M39" s="40"/>
      <c r="N39" s="40"/>
      <c r="O39" s="40"/>
      <c r="P39" s="43"/>
    </row>
    <row r="40" spans="1:24" ht="25" customHeight="1" thickBot="1" x14ac:dyDescent="0.4">
      <c r="A40" s="63">
        <v>16790</v>
      </c>
      <c r="B40" s="14">
        <v>2.573</v>
      </c>
      <c r="C40" s="14">
        <v>1.0714999999999999</v>
      </c>
      <c r="G40" s="46"/>
      <c r="H40" s="34"/>
      <c r="I40" s="35"/>
      <c r="J40" s="35"/>
      <c r="K40" s="36"/>
      <c r="L40" s="40"/>
      <c r="M40" s="107" t="s">
        <v>52</v>
      </c>
      <c r="N40" s="107"/>
      <c r="O40" s="107"/>
      <c r="P40" s="136"/>
    </row>
    <row r="41" spans="1:24" ht="17.5" customHeight="1" x14ac:dyDescent="0.35">
      <c r="A41" s="63">
        <v>19120</v>
      </c>
      <c r="B41" s="14">
        <v>2.6956000000000002</v>
      </c>
      <c r="C41" s="14">
        <v>1.1595</v>
      </c>
      <c r="G41" s="133" t="s">
        <v>40</v>
      </c>
      <c r="H41" s="134"/>
      <c r="I41" s="134"/>
      <c r="J41" s="134"/>
      <c r="K41" s="134"/>
      <c r="L41" s="40"/>
      <c r="M41" s="131" t="s">
        <v>43</v>
      </c>
      <c r="N41" s="132" t="s">
        <v>28</v>
      </c>
      <c r="O41" s="132"/>
      <c r="P41" s="47">
        <f>B54-B56</f>
        <v>2.2999999999999998</v>
      </c>
    </row>
    <row r="42" spans="1:24" ht="32.5" customHeight="1" x14ac:dyDescent="0.35">
      <c r="A42" s="63">
        <v>21650</v>
      </c>
      <c r="B42" s="14">
        <v>2.8708</v>
      </c>
      <c r="C42" s="14">
        <v>1.2652000000000001</v>
      </c>
      <c r="G42" s="44" t="s">
        <v>15</v>
      </c>
      <c r="H42" s="135" t="s">
        <v>8</v>
      </c>
      <c r="I42" s="135"/>
      <c r="J42" s="135" t="s">
        <v>9</v>
      </c>
      <c r="K42" s="135"/>
      <c r="L42" s="66"/>
      <c r="M42" s="131"/>
      <c r="N42" s="132" t="s">
        <v>29</v>
      </c>
      <c r="O42" s="132"/>
      <c r="P42" s="47">
        <f>C54-C56</f>
        <v>1.7521</v>
      </c>
    </row>
    <row r="43" spans="1:24" ht="25" customHeight="1" x14ac:dyDescent="0.35">
      <c r="A43" s="63">
        <v>23390</v>
      </c>
      <c r="B43" s="14">
        <v>2.9584000000000001</v>
      </c>
      <c r="C43" s="14">
        <v>1.3357000000000001</v>
      </c>
      <c r="G43" s="45">
        <f>H34</f>
        <v>1</v>
      </c>
      <c r="H43" s="54">
        <f>VLOOKUP(G43,O90:P93,2,FALSE)</f>
        <v>1.0442537783505152</v>
      </c>
      <c r="I43" s="55"/>
      <c r="J43" s="54">
        <f>VLOOKUP(G43,O84:P87,2,FALSE)</f>
        <v>2.6244298017182146</v>
      </c>
      <c r="K43" s="55"/>
      <c r="L43" s="66"/>
      <c r="M43" s="131" t="s">
        <v>44</v>
      </c>
      <c r="N43" s="132" t="s">
        <v>28</v>
      </c>
      <c r="O43" s="132"/>
      <c r="P43" s="47">
        <f>B77-B79</f>
        <v>2.4000000000000004</v>
      </c>
    </row>
    <row r="44" spans="1:24" ht="14.5" customHeight="1" x14ac:dyDescent="0.35">
      <c r="A44" s="63">
        <v>26500</v>
      </c>
      <c r="B44" s="14">
        <v>3.1160999999999999</v>
      </c>
      <c r="C44" s="14">
        <v>1.4415</v>
      </c>
      <c r="G44" s="42"/>
      <c r="H44" s="40"/>
      <c r="I44" s="40"/>
      <c r="J44" s="40"/>
      <c r="K44" s="40"/>
      <c r="L44" s="40"/>
      <c r="M44" s="131"/>
      <c r="N44" s="132" t="s">
        <v>29</v>
      </c>
      <c r="O44" s="132"/>
      <c r="P44" s="47">
        <f>C76-C79</f>
        <v>1.6</v>
      </c>
    </row>
    <row r="45" spans="1:24" ht="26.5" customHeight="1" x14ac:dyDescent="0.35">
      <c r="A45" s="63">
        <v>28820</v>
      </c>
      <c r="B45" s="14">
        <v>3.2212999999999998</v>
      </c>
      <c r="C45" s="14">
        <v>1.512</v>
      </c>
      <c r="G45" s="48" t="s">
        <v>0</v>
      </c>
      <c r="H45" s="29" t="s">
        <v>1</v>
      </c>
      <c r="I45" s="29" t="s">
        <v>2</v>
      </c>
      <c r="J45" s="40"/>
      <c r="K45" s="40"/>
      <c r="L45" s="40"/>
      <c r="M45" s="131" t="s">
        <v>45</v>
      </c>
      <c r="N45" s="132" t="s">
        <v>28</v>
      </c>
      <c r="O45" s="132"/>
      <c r="P45" s="47">
        <f>B91-B93</f>
        <v>2.4000000000000004</v>
      </c>
    </row>
    <row r="46" spans="1:24" ht="15" thickBot="1" x14ac:dyDescent="0.4">
      <c r="A46" s="63">
        <v>31730</v>
      </c>
      <c r="B46" s="14">
        <v>3.3614999999999999</v>
      </c>
      <c r="C46" s="14">
        <v>1.6353</v>
      </c>
      <c r="G46" s="45">
        <v>0</v>
      </c>
      <c r="H46" s="14">
        <v>0</v>
      </c>
      <c r="I46" s="14">
        <v>0</v>
      </c>
      <c r="J46" s="40"/>
      <c r="K46" s="40"/>
      <c r="L46" s="40"/>
      <c r="M46" s="131"/>
      <c r="N46" s="132" t="s">
        <v>29</v>
      </c>
      <c r="O46" s="132"/>
      <c r="P46" s="47">
        <f>C91-C93</f>
        <v>1.6</v>
      </c>
    </row>
    <row r="47" spans="1:24" x14ac:dyDescent="0.35">
      <c r="A47" s="63">
        <v>33860</v>
      </c>
      <c r="B47" s="14">
        <v>3.4317000000000002</v>
      </c>
      <c r="C47" s="14">
        <v>1.7058</v>
      </c>
      <c r="G47" s="45">
        <v>1810</v>
      </c>
      <c r="H47" s="14">
        <v>1.0146999999999999</v>
      </c>
      <c r="I47" s="14">
        <v>0.24540000000000001</v>
      </c>
      <c r="J47" s="40"/>
      <c r="K47" s="40"/>
      <c r="L47" s="40"/>
      <c r="M47" s="40"/>
      <c r="N47" s="40"/>
      <c r="O47" s="40"/>
      <c r="P47" s="40"/>
      <c r="Q47" s="70"/>
      <c r="R47" s="71"/>
      <c r="S47" s="71"/>
      <c r="T47" s="71"/>
      <c r="U47" s="71"/>
      <c r="V47" s="71"/>
      <c r="W47" s="71"/>
      <c r="X47" s="72"/>
    </row>
    <row r="48" spans="1:24" x14ac:dyDescent="0.35">
      <c r="A48" s="63">
        <v>36390</v>
      </c>
      <c r="B48" s="14">
        <v>3.5893000000000002</v>
      </c>
      <c r="C48" s="14">
        <v>1.7765</v>
      </c>
      <c r="G48" s="45">
        <v>4160</v>
      </c>
      <c r="H48" s="14">
        <v>1.4873000000000001</v>
      </c>
      <c r="I48" s="14">
        <v>0.47339999999999999</v>
      </c>
      <c r="J48" s="40"/>
      <c r="K48" s="40"/>
      <c r="L48" s="40"/>
      <c r="M48" s="40"/>
      <c r="N48" s="40"/>
      <c r="O48" s="40"/>
      <c r="P48" s="40"/>
      <c r="Q48" s="42"/>
      <c r="R48" s="107" t="s">
        <v>56</v>
      </c>
      <c r="S48" s="107"/>
      <c r="T48" s="107"/>
      <c r="U48" s="107"/>
      <c r="V48" s="107"/>
      <c r="W48" s="107"/>
      <c r="X48" s="43"/>
    </row>
    <row r="49" spans="1:24" x14ac:dyDescent="0.35">
      <c r="A49" s="63">
        <v>38130</v>
      </c>
      <c r="B49" s="14">
        <v>3.6419999999999999</v>
      </c>
      <c r="C49" s="14">
        <v>1.8821000000000001</v>
      </c>
      <c r="G49" s="45">
        <v>6880</v>
      </c>
      <c r="H49" s="14">
        <v>1.7848999999999999</v>
      </c>
      <c r="I49" s="14">
        <v>0.66659999999999997</v>
      </c>
      <c r="J49" s="40"/>
      <c r="K49" s="40"/>
      <c r="L49" s="40"/>
      <c r="M49" s="40"/>
      <c r="N49" s="40"/>
      <c r="O49" s="40"/>
      <c r="P49" s="40"/>
      <c r="Q49" s="42"/>
      <c r="R49" s="107"/>
      <c r="S49" s="107"/>
      <c r="T49" s="107"/>
      <c r="U49" s="107"/>
      <c r="V49" s="107"/>
      <c r="W49" s="107"/>
      <c r="X49" s="43"/>
    </row>
    <row r="50" spans="1:24" x14ac:dyDescent="0.35">
      <c r="A50" s="63">
        <v>40850</v>
      </c>
      <c r="B50" s="14">
        <v>3.7471999999999999</v>
      </c>
      <c r="C50" s="14">
        <v>1.9702</v>
      </c>
      <c r="G50" s="45">
        <v>9220</v>
      </c>
      <c r="H50" s="14">
        <v>2.0125000000000002</v>
      </c>
      <c r="I50" s="14">
        <v>0.71970000000000001</v>
      </c>
      <c r="J50" s="40"/>
      <c r="K50" s="40"/>
      <c r="L50" s="40"/>
      <c r="M50" s="114" t="str">
        <f>G30</f>
        <v>GT-2</v>
      </c>
      <c r="N50" s="114"/>
      <c r="O50" s="114"/>
      <c r="P50" s="114"/>
      <c r="Q50" s="42"/>
      <c r="R50" s="40"/>
      <c r="S50" s="40"/>
      <c r="T50" s="40"/>
      <c r="U50" s="40"/>
      <c r="V50" s="40"/>
      <c r="W50" s="40"/>
      <c r="X50" s="43"/>
    </row>
    <row r="51" spans="1:24" x14ac:dyDescent="0.35">
      <c r="A51" s="63">
        <v>42790</v>
      </c>
      <c r="B51" s="14">
        <v>3.8523000000000001</v>
      </c>
      <c r="C51" s="14">
        <v>2.0407999999999999</v>
      </c>
      <c r="G51" s="45">
        <v>12330</v>
      </c>
      <c r="H51" s="14">
        <v>2.2576999999999998</v>
      </c>
      <c r="I51" s="14">
        <v>0.86029999999999995</v>
      </c>
      <c r="J51" s="40"/>
      <c r="K51" s="40"/>
      <c r="L51" s="40"/>
      <c r="M51" s="115"/>
      <c r="N51" s="115"/>
      <c r="O51" s="115"/>
      <c r="P51" s="115"/>
      <c r="Q51" s="42"/>
      <c r="R51" s="40"/>
      <c r="S51" s="40"/>
      <c r="T51" s="40"/>
      <c r="U51" s="40"/>
      <c r="V51" s="40"/>
      <c r="W51" s="40"/>
      <c r="X51" s="43"/>
    </row>
    <row r="52" spans="1:24" x14ac:dyDescent="0.35">
      <c r="A52" s="63">
        <v>45310</v>
      </c>
      <c r="B52" s="14">
        <v>3.98</v>
      </c>
      <c r="C52" s="14">
        <v>2.1638000000000002</v>
      </c>
      <c r="G52" s="45">
        <v>13690</v>
      </c>
      <c r="H52" s="14">
        <v>2.3803000000000001</v>
      </c>
      <c r="I52" s="14">
        <v>0.96589999999999998</v>
      </c>
      <c r="J52" s="40"/>
      <c r="K52" s="40"/>
      <c r="L52" s="40"/>
      <c r="M52" s="116" t="s">
        <v>50</v>
      </c>
      <c r="N52" s="116"/>
      <c r="O52" s="116" t="s">
        <v>54</v>
      </c>
      <c r="P52" s="117"/>
      <c r="Q52" s="42"/>
      <c r="R52" s="40"/>
      <c r="S52" s="40"/>
      <c r="T52" s="40"/>
      <c r="U52" s="40"/>
      <c r="V52" s="40"/>
      <c r="W52" s="40"/>
      <c r="X52" s="43"/>
    </row>
    <row r="53" spans="1:24" x14ac:dyDescent="0.35">
      <c r="A53" s="63">
        <v>47760</v>
      </c>
      <c r="B53" s="14">
        <v>4.08</v>
      </c>
      <c r="C53" s="14">
        <v>2.2000000000000002</v>
      </c>
      <c r="G53" s="45">
        <v>16790</v>
      </c>
      <c r="H53" s="14">
        <v>2.573</v>
      </c>
      <c r="I53" s="14">
        <v>1.0714999999999999</v>
      </c>
      <c r="J53" s="40"/>
      <c r="K53" s="40"/>
      <c r="L53" s="40"/>
      <c r="M53" s="116"/>
      <c r="N53" s="116"/>
      <c r="O53" s="116"/>
      <c r="P53" s="117"/>
      <c r="Q53" s="42"/>
      <c r="R53" s="40"/>
      <c r="S53" s="40"/>
      <c r="T53" s="40"/>
      <c r="U53" s="40"/>
      <c r="V53" s="40"/>
      <c r="W53" s="40"/>
      <c r="X53" s="43"/>
    </row>
    <row r="54" spans="1:24" x14ac:dyDescent="0.35">
      <c r="A54" s="63">
        <v>48000</v>
      </c>
      <c r="B54" s="14">
        <v>4.0999999999999996</v>
      </c>
      <c r="C54" s="14">
        <v>2.2521</v>
      </c>
      <c r="G54" s="45">
        <v>19120</v>
      </c>
      <c r="H54" s="14">
        <v>2.6956000000000002</v>
      </c>
      <c r="I54" s="14">
        <v>1.1595</v>
      </c>
      <c r="J54" s="40"/>
      <c r="K54" s="40"/>
      <c r="L54" s="40"/>
      <c r="M54" s="118" t="s">
        <v>3</v>
      </c>
      <c r="N54" s="118"/>
      <c r="O54" s="118" t="s">
        <v>51</v>
      </c>
      <c r="P54" s="119"/>
      <c r="Q54" s="42"/>
      <c r="R54" s="40"/>
      <c r="S54" s="40"/>
      <c r="T54" s="40"/>
      <c r="U54" s="40"/>
      <c r="V54" s="40"/>
      <c r="W54" s="40"/>
      <c r="X54" s="43"/>
    </row>
    <row r="55" spans="1:24" x14ac:dyDescent="0.35">
      <c r="A55" s="63">
        <v>48000</v>
      </c>
      <c r="B55" s="14">
        <v>3.7423000000000002</v>
      </c>
      <c r="C55" s="14">
        <v>1.5</v>
      </c>
      <c r="G55" s="45">
        <v>21650</v>
      </c>
      <c r="H55" s="14">
        <v>2.8708</v>
      </c>
      <c r="I55" s="14">
        <v>1.2652000000000001</v>
      </c>
      <c r="J55" s="40"/>
      <c r="K55" s="40"/>
      <c r="L55" s="40"/>
      <c r="M55" s="62" t="s">
        <v>48</v>
      </c>
      <c r="N55" s="62" t="s">
        <v>49</v>
      </c>
      <c r="O55" s="62" t="s">
        <v>48</v>
      </c>
      <c r="P55" s="64" t="s">
        <v>49</v>
      </c>
      <c r="Q55" s="42"/>
      <c r="R55" s="40"/>
      <c r="S55" s="40"/>
      <c r="T55" s="40"/>
      <c r="U55" s="40"/>
      <c r="V55" s="40"/>
      <c r="W55" s="40"/>
      <c r="X55" s="43"/>
    </row>
    <row r="56" spans="1:24" x14ac:dyDescent="0.35">
      <c r="A56" s="63">
        <v>48000</v>
      </c>
      <c r="B56" s="14">
        <v>1.8</v>
      </c>
      <c r="C56" s="14">
        <v>0.5</v>
      </c>
      <c r="G56" s="45">
        <v>23390</v>
      </c>
      <c r="H56" s="14">
        <v>2.9584000000000001</v>
      </c>
      <c r="I56" s="14">
        <v>1.3357000000000001</v>
      </c>
      <c r="J56" s="40"/>
      <c r="K56" s="40"/>
      <c r="L56" s="40"/>
      <c r="M56" s="63">
        <f>VLOOKUP($I$34,$G$46:$I$73,1,TRUE)</f>
        <v>52000</v>
      </c>
      <c r="N56" s="63">
        <f>VLOOKUP($I$34,$G$46:$I$73,1,TRUE)</f>
        <v>52000</v>
      </c>
      <c r="O56" s="63">
        <f>VLOOKUP($G$38,$G$46:$I$73,1,TRUE)</f>
        <v>52000</v>
      </c>
      <c r="P56" s="63">
        <f>VLOOKUP($G$38,$G$46:$I$73,1,TRUE)</f>
        <v>52000</v>
      </c>
      <c r="Q56" s="42"/>
      <c r="R56" s="40"/>
      <c r="S56" s="40"/>
      <c r="T56" s="40"/>
      <c r="U56" s="40"/>
      <c r="V56" s="40"/>
      <c r="W56" s="40"/>
      <c r="X56" s="43"/>
    </row>
    <row r="57" spans="1:24" x14ac:dyDescent="0.35">
      <c r="A57" s="63">
        <v>50010</v>
      </c>
      <c r="B57" s="14">
        <v>1.9812000000000001</v>
      </c>
      <c r="C57" s="14">
        <v>0.7661</v>
      </c>
      <c r="G57" s="45">
        <v>26500</v>
      </c>
      <c r="H57" s="14">
        <v>3.1160999999999999</v>
      </c>
      <c r="I57" s="14">
        <v>1.4415</v>
      </c>
      <c r="J57" s="40"/>
      <c r="K57" s="40"/>
      <c r="L57" s="40"/>
      <c r="M57" s="65">
        <f>IF(ISNUMBER(MATCH($I$34,$G$46:$G$73,1)),SMALL($G$46:$G$73,COUNTIF($G$46:$G$73,"&lt;"&amp;$I$34)+1))</f>
        <v>56000</v>
      </c>
      <c r="N57" s="65">
        <f>IF(ISNUMBER(MATCH($I$34,$G$46:$G$73,1)),SMALL($G$46:$G$73,COUNTIF($G$46:$G$73,"&lt;"&amp;$I$34)+1))</f>
        <v>56000</v>
      </c>
      <c r="O57" s="65">
        <f>IF(ISNUMBER(MATCH($G$38,$G$46:$G$73,1)),SMALL($G$46:$G$73,COUNTIF($G$46:$G$73,"&lt;"&amp;$G$38)+1))</f>
        <v>56000</v>
      </c>
      <c r="P57" s="75">
        <f>IF(ISNUMBER(MATCH($G$38,$G$46:$G$73,1)),SMALL($G$46:$G$73,COUNTIF($G$46:$G$73,"&lt;"&amp;$G$38)+1))</f>
        <v>56000</v>
      </c>
      <c r="Q57" s="42"/>
      <c r="R57" s="40"/>
      <c r="S57" s="40"/>
      <c r="T57" s="40"/>
      <c r="U57" s="40"/>
      <c r="V57" s="40"/>
      <c r="W57" s="40"/>
      <c r="X57" s="43"/>
    </row>
    <row r="58" spans="1:24" x14ac:dyDescent="0.35">
      <c r="A58" s="63">
        <v>52740</v>
      </c>
      <c r="B58" s="14">
        <v>2.2964000000000002</v>
      </c>
      <c r="C58" s="14">
        <v>0.87160000000000004</v>
      </c>
      <c r="G58" s="45">
        <v>28820</v>
      </c>
      <c r="H58" s="14">
        <v>3.2212999999999998</v>
      </c>
      <c r="I58" s="14">
        <v>1.512</v>
      </c>
      <c r="J58" s="40"/>
      <c r="K58" s="40"/>
      <c r="L58" s="40"/>
      <c r="M58" s="14">
        <f>VLOOKUP(M56,$G$46:$I$73,2,FALSE)</f>
        <v>4.2679999999999998</v>
      </c>
      <c r="N58" s="14">
        <f>VLOOKUP(N56,$G$46:$I$73,3,FALSE)</f>
        <v>2.3420999999999998</v>
      </c>
      <c r="O58" s="14">
        <f>VLOOKUP(O56,$G$46:$I$73,2,FALSE)</f>
        <v>4.2679999999999998</v>
      </c>
      <c r="P58" s="14">
        <f>VLOOKUP(P56,$G$46:$I$73,3,FALSE)</f>
        <v>2.3420999999999998</v>
      </c>
      <c r="Q58" s="42"/>
      <c r="R58" s="40"/>
      <c r="S58" s="40"/>
      <c r="T58" s="40"/>
      <c r="U58" s="40"/>
      <c r="V58" s="40"/>
      <c r="W58" s="40"/>
      <c r="X58" s="43"/>
    </row>
    <row r="59" spans="1:24" x14ac:dyDescent="0.35">
      <c r="A59" s="63">
        <v>55650</v>
      </c>
      <c r="B59" s="14">
        <v>2.5065</v>
      </c>
      <c r="C59" s="14">
        <v>0.97719999999999996</v>
      </c>
      <c r="G59" s="45">
        <v>31730</v>
      </c>
      <c r="H59" s="14">
        <v>3.3614999999999999</v>
      </c>
      <c r="I59" s="14">
        <v>1.6353</v>
      </c>
      <c r="J59" s="40"/>
      <c r="K59" s="40"/>
      <c r="L59" s="40"/>
      <c r="M59" s="14">
        <f>VLOOKUP(M57,$G$46:$I$73,2,FALSE)</f>
        <v>4.4420000000000002</v>
      </c>
      <c r="N59" s="14">
        <f>VLOOKUP(N57,$G$46:$I$73,3,FALSE)</f>
        <v>2.4320999999999997</v>
      </c>
      <c r="O59" s="14">
        <f>VLOOKUP(O57,$G$46:$I$73,2,FALSE)</f>
        <v>4.4420000000000002</v>
      </c>
      <c r="P59" s="14">
        <f>VLOOKUP(P57,$G$46:$I$73,3,FALSE)</f>
        <v>2.4320999999999997</v>
      </c>
      <c r="Q59" s="42"/>
      <c r="R59" s="40"/>
      <c r="S59" s="40"/>
      <c r="T59" s="40"/>
      <c r="U59" s="40"/>
      <c r="V59" s="40"/>
      <c r="W59" s="40"/>
      <c r="X59" s="43"/>
    </row>
    <row r="60" spans="1:24" x14ac:dyDescent="0.35">
      <c r="A60" s="63">
        <v>57790</v>
      </c>
      <c r="B60" s="14">
        <v>2.6817000000000002</v>
      </c>
      <c r="C60" s="14">
        <v>1.0828</v>
      </c>
      <c r="G60" s="45">
        <v>33860</v>
      </c>
      <c r="H60" s="14">
        <v>3.4317000000000002</v>
      </c>
      <c r="I60" s="14">
        <v>1.7058</v>
      </c>
      <c r="J60" s="40"/>
      <c r="K60" s="40"/>
      <c r="L60" s="40"/>
      <c r="M60" s="14">
        <f>IF(ISNUMBER(MATCH($I$34,$G$46:$G$73,0)),VLOOKUP($I$34,$G$46:$I$73,2,1),FORECAST($I$34,M58:M59,M56:M57))</f>
        <v>4.4198063000000012</v>
      </c>
      <c r="N60" s="14">
        <f>IF(ISNUMBER(MATCH($I$34,$G$46:$G$73,0)),VLOOKUP($I$34,$G$46:$I$73,3,1),FORECAST($I$34,N58:N59,N56:N57))</f>
        <v>2.4206205000000001</v>
      </c>
      <c r="O60" s="14">
        <f>IF(ISNUMBER(MATCH($G$38,$G$46:$G$73,0)),VLOOKUP($G$38,$G$46:$I$73,2,1),FORECAST($G$38,O58:O59,O56:O57))</f>
        <v>4.4198063000000012</v>
      </c>
      <c r="P60" s="14">
        <f>IF(ISNUMBER(MATCH($G$38,$G$46:$G$73,0)),VLOOKUP($G$38,$G$46:$I$73,3,1),FORECAST($G$38,P58:P59,P56:P57))</f>
        <v>2.4206205000000001</v>
      </c>
      <c r="Q60" s="42"/>
      <c r="R60" s="40"/>
      <c r="S60" s="40"/>
      <c r="T60" s="40"/>
      <c r="U60" s="40"/>
      <c r="V60" s="40"/>
      <c r="W60" s="40"/>
      <c r="X60" s="43"/>
    </row>
    <row r="61" spans="1:24" x14ac:dyDescent="0.35">
      <c r="A61" s="63">
        <v>60120</v>
      </c>
      <c r="B61" s="14">
        <v>2.8742999999999999</v>
      </c>
      <c r="C61" s="14">
        <v>1.2233000000000001</v>
      </c>
      <c r="G61" s="45">
        <v>36390</v>
      </c>
      <c r="H61" s="14">
        <v>3.5893000000000002</v>
      </c>
      <c r="I61" s="14">
        <v>1.7765</v>
      </c>
      <c r="J61" s="40"/>
      <c r="K61" s="40"/>
      <c r="L61" s="40"/>
      <c r="M61" s="118" t="s">
        <v>4</v>
      </c>
      <c r="N61" s="118"/>
      <c r="O61" s="118" t="s">
        <v>3</v>
      </c>
      <c r="P61" s="119"/>
      <c r="Q61" s="42"/>
      <c r="R61" s="40"/>
      <c r="S61" s="40"/>
      <c r="T61" s="40"/>
      <c r="U61" s="40"/>
      <c r="V61" s="40"/>
      <c r="W61" s="40"/>
      <c r="X61" s="43"/>
    </row>
    <row r="62" spans="1:24" x14ac:dyDescent="0.35">
      <c r="A62" s="63">
        <v>62450</v>
      </c>
      <c r="B62" s="14">
        <v>3.0144000000000002</v>
      </c>
      <c r="C62" s="14">
        <v>1.3464</v>
      </c>
      <c r="G62" s="45">
        <v>38130</v>
      </c>
      <c r="H62" s="14">
        <v>3.6419999999999999</v>
      </c>
      <c r="I62" s="14">
        <v>1.8821000000000001</v>
      </c>
      <c r="J62" s="40"/>
      <c r="K62" s="40"/>
      <c r="L62" s="40"/>
      <c r="M62" s="62" t="s">
        <v>48</v>
      </c>
      <c r="N62" s="62" t="s">
        <v>49</v>
      </c>
      <c r="O62" s="62" t="s">
        <v>48</v>
      </c>
      <c r="P62" s="64" t="s">
        <v>49</v>
      </c>
      <c r="Q62" s="42"/>
      <c r="R62" s="40"/>
      <c r="S62" s="40"/>
      <c r="T62" s="40"/>
      <c r="U62" s="40"/>
      <c r="V62" s="40"/>
      <c r="W62" s="40"/>
      <c r="X62" s="43"/>
    </row>
    <row r="63" spans="1:24" x14ac:dyDescent="0.35">
      <c r="A63" s="63">
        <v>65370</v>
      </c>
      <c r="B63" s="14">
        <v>3.2246000000000001</v>
      </c>
      <c r="C63" s="14">
        <v>1.4345000000000001</v>
      </c>
      <c r="G63" s="45">
        <v>40850</v>
      </c>
      <c r="H63" s="14">
        <v>3.7471999999999999</v>
      </c>
      <c r="I63" s="14">
        <v>1.9702</v>
      </c>
      <c r="J63" s="40"/>
      <c r="K63" s="40"/>
      <c r="L63" s="40"/>
      <c r="M63" s="63">
        <f>VLOOKUP($H$38,$G$75:$I$102,1,TRUE)</f>
        <v>4740</v>
      </c>
      <c r="N63" s="63">
        <f>VLOOKUP($H$38,$G$75:$I$102,1,TRUE)</f>
        <v>4740</v>
      </c>
      <c r="O63" s="63">
        <f>VLOOKUP($H$38,$G$75:$I$102,1,TRUE)</f>
        <v>4740</v>
      </c>
      <c r="P63" s="67">
        <f>VLOOKUP($H$38,$G$75:$I$102,1,TRUE)</f>
        <v>4740</v>
      </c>
      <c r="Q63" s="42"/>
      <c r="R63" s="40"/>
      <c r="S63" s="40"/>
      <c r="T63" s="40"/>
      <c r="U63" s="40"/>
      <c r="V63" s="40"/>
      <c r="W63" s="40"/>
      <c r="X63" s="43"/>
    </row>
    <row r="64" spans="1:24" x14ac:dyDescent="0.35">
      <c r="A64" s="63">
        <v>67310</v>
      </c>
      <c r="B64" s="14">
        <v>3.3647</v>
      </c>
      <c r="C64" s="14">
        <v>1.5927</v>
      </c>
      <c r="G64" s="45">
        <v>42790</v>
      </c>
      <c r="H64" s="14">
        <v>3.8523000000000001</v>
      </c>
      <c r="I64" s="14">
        <v>2.0407999999999999</v>
      </c>
      <c r="J64" s="40"/>
      <c r="K64" s="40"/>
      <c r="L64" s="40"/>
      <c r="M64" s="65">
        <f>IF(ISNUMBER(MATCH($H$38,$G$75:$G$102,1)),SMALL($G$75:$G$102,COUNTIF($G$75:$G$102,"&lt;"&amp;$H$38)+1))</f>
        <v>7650</v>
      </c>
      <c r="N64" s="65">
        <f>IF(ISNUMBER(MATCH($H$38,$G$75:$G$102,1)),SMALL($G$75:$G$102,COUNTIF($G$75:$G$102,"&lt;"&amp;$H$38)+1))</f>
        <v>7650</v>
      </c>
      <c r="O64" s="65">
        <f>IF(ISNUMBER(MATCH($H$38,$G$75:$G$102,1)),SMALL($G$75:$G$102,COUNTIF($G$75:$G$102,"&lt;"&amp;$H$38)+1))</f>
        <v>7650</v>
      </c>
      <c r="P64" s="69">
        <f>IF(ISNUMBER(MATCH($H$38,$G$75:$G$102,1)),SMALL($G$75:$G$102,COUNTIF($G$75:$G$102,"&lt;"&amp;$H$38)+1))</f>
        <v>7650</v>
      </c>
      <c r="Q64" s="42"/>
      <c r="R64" s="40"/>
      <c r="S64" s="40"/>
      <c r="T64" s="40"/>
      <c r="U64" s="40"/>
      <c r="V64" s="40"/>
      <c r="W64" s="40"/>
      <c r="X64" s="43"/>
    </row>
    <row r="65" spans="1:27" x14ac:dyDescent="0.35">
      <c r="A65" s="63">
        <v>69840</v>
      </c>
      <c r="B65" s="14">
        <v>3.5398999999999998</v>
      </c>
      <c r="C65" s="14">
        <v>1.6983999999999999</v>
      </c>
      <c r="G65" s="45">
        <v>45310</v>
      </c>
      <c r="H65" s="14">
        <v>3.98</v>
      </c>
      <c r="I65" s="14">
        <v>2.1638000000000002</v>
      </c>
      <c r="J65" s="40"/>
      <c r="K65" s="40"/>
      <c r="L65" s="40"/>
      <c r="M65" s="14">
        <f>VLOOKUP(M63,$G$75:$I$102,2,FALSE)</f>
        <v>2.6162063000000018</v>
      </c>
      <c r="N65" s="14">
        <f>VLOOKUP(N63,$G$75:$I$102,3,FALSE)</f>
        <v>1.0401205</v>
      </c>
      <c r="O65" s="14">
        <f>VLOOKUP(O63,$G$75:$I$102,2,FALSE)</f>
        <v>2.6162063000000018</v>
      </c>
      <c r="P65" s="68">
        <f>VLOOKUP(P63,$G$75:$I$102,3,FALSE)</f>
        <v>1.0401205</v>
      </c>
      <c r="Q65" s="42"/>
      <c r="R65" s="40"/>
      <c r="S65" s="40"/>
      <c r="T65" s="40"/>
      <c r="U65" s="40"/>
      <c r="V65" s="40"/>
      <c r="W65" s="40"/>
      <c r="X65" s="43"/>
    </row>
    <row r="66" spans="1:27" x14ac:dyDescent="0.35">
      <c r="A66" s="63">
        <v>72360</v>
      </c>
      <c r="B66" s="14">
        <v>3.6625999999999999</v>
      </c>
      <c r="C66" s="14">
        <v>1.7516</v>
      </c>
      <c r="G66" s="45">
        <v>47760</v>
      </c>
      <c r="H66" s="14">
        <v>4.08</v>
      </c>
      <c r="I66" s="14">
        <v>2.2000000000000002</v>
      </c>
      <c r="J66" s="40"/>
      <c r="K66" s="40"/>
      <c r="L66" s="40"/>
      <c r="M66" s="14">
        <f>VLOOKUP(M64,$G$75:$I$102,2,FALSE)</f>
        <v>2.8263063000000015</v>
      </c>
      <c r="N66" s="14">
        <f>VLOOKUP(N64,$G$75:$I$102,3,FALSE)</f>
        <v>1.1457204999999999</v>
      </c>
      <c r="O66" s="14">
        <f>VLOOKUP(O64,$G$75:$I$102,2,FALSE)</f>
        <v>2.8263063000000015</v>
      </c>
      <c r="P66" s="68">
        <f>VLOOKUP(P64,$G$75:$I$102,3,FALSE)</f>
        <v>1.1457204999999999</v>
      </c>
      <c r="Q66" s="42"/>
      <c r="R66" s="40"/>
      <c r="S66" s="40"/>
      <c r="T66" s="40"/>
      <c r="U66" s="40"/>
      <c r="V66" s="40"/>
      <c r="W66" s="40"/>
      <c r="X66" s="43"/>
      <c r="Z66" s="37"/>
      <c r="AA66" s="37"/>
    </row>
    <row r="67" spans="1:27" x14ac:dyDescent="0.35">
      <c r="A67" s="63">
        <v>74690</v>
      </c>
      <c r="B67" s="14">
        <v>3.8027000000000002</v>
      </c>
      <c r="C67" s="14">
        <v>1.9269000000000001</v>
      </c>
      <c r="G67" s="45">
        <v>48000</v>
      </c>
      <c r="H67" s="14">
        <v>4.0999999999999996</v>
      </c>
      <c r="I67" s="14">
        <v>2.2521</v>
      </c>
      <c r="J67" s="41"/>
      <c r="K67" s="40"/>
      <c r="L67" s="40"/>
      <c r="M67" s="14">
        <f>IF(ISNUMBER(MATCH($H$38,$G$75:$G$102,0)),VLOOKUP($H$38,$G$75:$I$102,2,1),FORECAST($H$38,M65:M66,M63:M64))</f>
        <v>2.6244298017182146</v>
      </c>
      <c r="N67" s="14">
        <f>IF(ISNUMBER(MATCH($H$38,$G$75:$G$102,0)),VLOOKUP($H$38,$G$75:$I$102,3,1),FORECAST($H$38,N65:N66,N63:N64))</f>
        <v>1.0442537783505152</v>
      </c>
      <c r="O67" s="14">
        <f>IF(ISNUMBER(MATCH($H$38,$G$75:$G$102,0)),VLOOKUP($H$38,$G$75:$I$102,2,1),FORECAST($H$38,O65:O66,O63:O64))</f>
        <v>2.6244298017182146</v>
      </c>
      <c r="P67" s="68">
        <f>IF(ISNUMBER(MATCH($H$38,$G$75:$G$102,0)),VLOOKUP($H$38,$G$75:$I$102,3,1),FORECAST($H$38,P65:P66,P63:P64))</f>
        <v>1.0442537783505152</v>
      </c>
      <c r="Q67" s="42"/>
      <c r="R67" s="40"/>
      <c r="S67" s="40"/>
      <c r="T67" s="40"/>
      <c r="U67" s="40"/>
      <c r="V67" s="40"/>
      <c r="W67" s="40"/>
      <c r="X67" s="43"/>
    </row>
    <row r="68" spans="1:27" x14ac:dyDescent="0.35">
      <c r="A68" s="63">
        <v>77400</v>
      </c>
      <c r="B68" s="14">
        <v>3.8904000000000001</v>
      </c>
      <c r="C68" s="14">
        <v>2.0150999999999999</v>
      </c>
      <c r="G68" s="45">
        <v>52000</v>
      </c>
      <c r="H68" s="14">
        <v>4.2679999999999998</v>
      </c>
      <c r="I68" s="14">
        <f>I67+0.09</f>
        <v>2.3420999999999998</v>
      </c>
      <c r="J68" s="40"/>
      <c r="K68" s="40"/>
      <c r="L68" s="40"/>
      <c r="M68" s="118" t="s">
        <v>5</v>
      </c>
      <c r="N68" s="118"/>
      <c r="O68" s="118" t="s">
        <v>4</v>
      </c>
      <c r="P68" s="119"/>
      <c r="Q68" s="42"/>
      <c r="R68" s="40"/>
      <c r="S68" s="40"/>
      <c r="T68" s="40"/>
      <c r="U68" s="40"/>
      <c r="V68" s="40"/>
      <c r="W68" s="40"/>
      <c r="X68" s="43"/>
    </row>
    <row r="69" spans="1:27" x14ac:dyDescent="0.35">
      <c r="A69" s="63">
        <v>79540</v>
      </c>
      <c r="B69" s="14">
        <v>4.0480999999999998</v>
      </c>
      <c r="C69" s="14">
        <v>2.1032000000000002</v>
      </c>
      <c r="G69" s="45">
        <v>56000</v>
      </c>
      <c r="H69" s="14">
        <v>4.4420000000000002</v>
      </c>
      <c r="I69" s="14">
        <f t="shared" ref="I69:I73" si="0">I68+0.09</f>
        <v>2.4320999999999997</v>
      </c>
      <c r="J69" s="41"/>
      <c r="K69" s="40"/>
      <c r="L69" s="40"/>
      <c r="M69" s="62" t="s">
        <v>48</v>
      </c>
      <c r="N69" s="62" t="s">
        <v>49</v>
      </c>
      <c r="O69" s="62" t="s">
        <v>48</v>
      </c>
      <c r="P69" s="64" t="s">
        <v>49</v>
      </c>
      <c r="Q69" s="42"/>
      <c r="R69" s="40"/>
      <c r="S69" s="40"/>
      <c r="T69" s="40"/>
      <c r="U69" s="40"/>
      <c r="V69" s="40"/>
      <c r="W69" s="40"/>
      <c r="X69" s="43"/>
    </row>
    <row r="70" spans="1:27" x14ac:dyDescent="0.35">
      <c r="A70" s="63">
        <v>81480</v>
      </c>
      <c r="B70" s="14">
        <v>4.1356999999999999</v>
      </c>
      <c r="C70" s="14">
        <v>2.2088000000000001</v>
      </c>
      <c r="G70" s="45">
        <v>60000</v>
      </c>
      <c r="H70" s="14">
        <v>4.556</v>
      </c>
      <c r="I70" s="14">
        <f t="shared" si="0"/>
        <v>2.5220999999999996</v>
      </c>
      <c r="J70" s="40"/>
      <c r="K70" s="40"/>
      <c r="L70" s="40"/>
      <c r="M70" s="63">
        <f>VLOOKUP($I$38,$G$104:$I$120,1,TRUE)</f>
        <v>60000</v>
      </c>
      <c r="N70" s="63">
        <f>VLOOKUP($I$38,$G$104:$I$120,1,TRUE)</f>
        <v>60000</v>
      </c>
      <c r="O70" s="63">
        <f>VLOOKUP($I$38,$G$104:$I$120,1,TRUE)</f>
        <v>60000</v>
      </c>
      <c r="P70" s="67">
        <f>VLOOKUP($I$38,$G$104:$I$120,1,TRUE)</f>
        <v>60000</v>
      </c>
      <c r="Q70" s="42"/>
      <c r="R70" s="40"/>
      <c r="S70" s="40"/>
      <c r="T70" s="40"/>
      <c r="U70" s="40"/>
      <c r="V70" s="40"/>
      <c r="W70" s="40"/>
      <c r="X70" s="43"/>
    </row>
    <row r="71" spans="1:27" x14ac:dyDescent="0.35">
      <c r="A71" s="63">
        <v>84380</v>
      </c>
      <c r="B71" s="14">
        <v>4.2408999999999999</v>
      </c>
      <c r="C71" s="14">
        <v>2.2446000000000002</v>
      </c>
      <c r="G71" s="45">
        <v>64000</v>
      </c>
      <c r="H71" s="14">
        <v>4.6900000000000004</v>
      </c>
      <c r="I71" s="14">
        <f t="shared" si="0"/>
        <v>2.6120999999999994</v>
      </c>
      <c r="J71" s="40"/>
      <c r="K71" s="40"/>
      <c r="L71" s="40"/>
      <c r="M71" s="65">
        <f>IF(ISNUMBER(MATCH($I$38,$G$104:$G$120,1)),SMALL($G$104:$G$120,COUNTIF($G$104:$G$120,"&lt;"&amp;$I$38)+1))</f>
        <v>65000</v>
      </c>
      <c r="N71" s="65">
        <f>IF(ISNUMBER(MATCH($I$38,$G$104:$G$120,1)),SMALL($G$104:$G$120,COUNTIF($G$104:$G$120,"&lt;"&amp;$I$38)+1))</f>
        <v>65000</v>
      </c>
      <c r="O71" s="65">
        <f>IF(ISNUMBER(MATCH($I$38,$G$104:$G$120,1)),SMALL($G$104:$G$120,COUNTIF($G$104:$G$120,"&lt;"&amp;$I$38)+1))</f>
        <v>65000</v>
      </c>
      <c r="P71" s="69">
        <f>IF(ISNUMBER(MATCH($I$38,$G$104:$G$120,1)),SMALL($G$104:$G$120,COUNTIF($G$104:$G$120,"&lt;"&amp;$I$38)+1))</f>
        <v>65000</v>
      </c>
      <c r="Q71" s="42"/>
      <c r="R71" s="40"/>
      <c r="S71" s="40"/>
      <c r="T71" s="40"/>
      <c r="U71" s="40"/>
      <c r="V71" s="40"/>
      <c r="W71" s="40"/>
      <c r="X71" s="43"/>
    </row>
    <row r="72" spans="1:27" x14ac:dyDescent="0.35">
      <c r="A72" s="63">
        <v>86710</v>
      </c>
      <c r="B72" s="14">
        <v>4.3285999999999998</v>
      </c>
      <c r="C72" s="14">
        <v>2.3151999999999999</v>
      </c>
      <c r="G72" s="45">
        <v>68000</v>
      </c>
      <c r="H72" s="14">
        <v>4.8840000000000003</v>
      </c>
      <c r="I72" s="14">
        <f t="shared" si="0"/>
        <v>2.7020999999999993</v>
      </c>
      <c r="J72" s="40"/>
      <c r="K72" s="40"/>
      <c r="L72" s="40"/>
      <c r="M72" s="14">
        <f>VLOOKUP(M70,$G$104:$I$120,2,FALSE)</f>
        <v>3.5644298017182141</v>
      </c>
      <c r="N72" s="14">
        <f>VLOOKUP(N70,$G$104:$I$120,3,FALSE)</f>
        <v>1.8942537783505153</v>
      </c>
      <c r="O72" s="14">
        <f>VLOOKUP(O70,$G$104:$I$120,2,FALSE)</f>
        <v>3.5644298017182141</v>
      </c>
      <c r="P72" s="68">
        <f>VLOOKUP(P70,$G$104:$I$120,3,FALSE)</f>
        <v>1.8942537783505153</v>
      </c>
      <c r="Q72" s="42"/>
      <c r="R72" s="40"/>
      <c r="S72" s="40"/>
      <c r="T72" s="40"/>
      <c r="U72" s="40"/>
      <c r="V72" s="40"/>
      <c r="W72" s="40"/>
      <c r="X72" s="43"/>
    </row>
    <row r="73" spans="1:27" x14ac:dyDescent="0.35">
      <c r="A73" s="63">
        <v>89230</v>
      </c>
      <c r="B73" s="14">
        <v>4.4162999999999997</v>
      </c>
      <c r="C73" s="14">
        <v>2.4033000000000002</v>
      </c>
      <c r="G73" s="45">
        <v>70000</v>
      </c>
      <c r="H73" s="14">
        <v>4.968</v>
      </c>
      <c r="I73" s="14">
        <f t="shared" si="0"/>
        <v>2.7920999999999991</v>
      </c>
      <c r="J73" s="40"/>
      <c r="K73" s="40"/>
      <c r="L73" s="40"/>
      <c r="M73" s="14">
        <f>VLOOKUP(M71,$G$104:$I$120,2,FALSE)</f>
        <v>3.7844298017182147</v>
      </c>
      <c r="N73" s="14">
        <f>VLOOKUP(N71,$G$104:$I$120,3,FALSE)</f>
        <v>2.0242537783505155</v>
      </c>
      <c r="O73" s="14">
        <f>VLOOKUP(O71,$G$104:$I$120,2,FALSE)</f>
        <v>3.7844298017182147</v>
      </c>
      <c r="P73" s="68">
        <f>VLOOKUP(P71,$G$104:$I$120,3,FALSE)</f>
        <v>2.0242537783505155</v>
      </c>
      <c r="Q73" s="42"/>
      <c r="R73" s="40"/>
      <c r="S73" s="40"/>
      <c r="T73" s="40"/>
      <c r="U73" s="40"/>
      <c r="V73" s="40"/>
      <c r="W73" s="40"/>
      <c r="X73" s="43"/>
    </row>
    <row r="74" spans="1:27" x14ac:dyDescent="0.35">
      <c r="A74" s="63">
        <v>91360</v>
      </c>
      <c r="B74" s="14">
        <v>4.5039999999999996</v>
      </c>
      <c r="C74" s="14">
        <v>2.4213</v>
      </c>
      <c r="G74" s="110" t="s">
        <v>3</v>
      </c>
      <c r="H74" s="111"/>
      <c r="I74" s="112"/>
      <c r="J74" s="113" t="s">
        <v>30</v>
      </c>
      <c r="K74" s="113" t="s">
        <v>31</v>
      </c>
      <c r="L74" s="40"/>
      <c r="M74" s="14">
        <f>IF(ISNUMBER(MATCH($I$38,$G$104:$G$120,0)),VLOOKUP($I$38,$G$104:$I$120,2,1),FORECAST($I$38,M72:M73,M70:M71))</f>
        <v>3.579552601718214</v>
      </c>
      <c r="N74" s="14">
        <f>IF(ISNUMBER(MATCH($I$38,$G$104:$G$120,0)),VLOOKUP($I$38,$G$104:$I$120,3,1),FORECAST($I$38,N72:N73,N70:N71))</f>
        <v>1.9031899783505155</v>
      </c>
      <c r="O74" s="14">
        <f>IF(ISNUMBER(MATCH($I$38,$G$104:$G$120,0)),VLOOKUP($I$38,$G$104:$I$120,2,1),FORECAST($I$38,O72:O73,O70:O71))</f>
        <v>3.579552601718214</v>
      </c>
      <c r="P74" s="68">
        <f>IF(ISNUMBER(MATCH($I$38,$G$104:$G$120,0)),VLOOKUP($I$38,$G$104:$I$120,3,1),FORECAST($I$38,P72:P73,P70:P71))</f>
        <v>1.9031899783505155</v>
      </c>
      <c r="Q74" s="42"/>
      <c r="R74" s="40"/>
      <c r="S74" s="40"/>
      <c r="T74" s="40"/>
      <c r="U74" s="40"/>
      <c r="V74" s="40"/>
      <c r="W74" s="40"/>
      <c r="X74" s="43"/>
    </row>
    <row r="75" spans="1:27" x14ac:dyDescent="0.35">
      <c r="A75" s="63">
        <v>93880</v>
      </c>
      <c r="B75" s="14">
        <v>4.5915999999999997</v>
      </c>
      <c r="C75" s="14">
        <v>2.5093999999999999</v>
      </c>
      <c r="G75" s="45">
        <f t="shared" ref="G75:G96" si="1">A56-48000</f>
        <v>0</v>
      </c>
      <c r="H75" s="14">
        <f>M60-P41</f>
        <v>2.1198063000000014</v>
      </c>
      <c r="I75" s="14">
        <f>N60-P42</f>
        <v>0.66852050000000007</v>
      </c>
      <c r="J75" s="113"/>
      <c r="K75" s="113"/>
      <c r="L75" s="40"/>
      <c r="M75" s="120"/>
      <c r="N75" s="121"/>
      <c r="O75" s="118" t="s">
        <v>5</v>
      </c>
      <c r="P75" s="119"/>
      <c r="Q75" s="42"/>
      <c r="R75" s="40"/>
      <c r="S75" s="40"/>
      <c r="T75" s="40"/>
      <c r="U75" s="40"/>
      <c r="V75" s="40"/>
      <c r="W75" s="40"/>
      <c r="X75" s="43"/>
    </row>
    <row r="76" spans="1:27" x14ac:dyDescent="0.35">
      <c r="A76" s="63">
        <v>95770</v>
      </c>
      <c r="B76" s="14">
        <v>4.6430999999999996</v>
      </c>
      <c r="C76" s="14">
        <v>2.6</v>
      </c>
      <c r="G76" s="45">
        <f t="shared" si="1"/>
        <v>2010</v>
      </c>
      <c r="H76" s="14">
        <f t="shared" ref="H76:I91" si="2">H75+J76</f>
        <v>2.3010063000000014</v>
      </c>
      <c r="I76" s="14">
        <f t="shared" si="2"/>
        <v>0.93462050000000008</v>
      </c>
      <c r="J76" s="14">
        <f>B57-B56</f>
        <v>0.18120000000000003</v>
      </c>
      <c r="K76" s="14">
        <f>C57-C56</f>
        <v>0.2661</v>
      </c>
      <c r="L76" s="40"/>
      <c r="M76" s="122"/>
      <c r="N76" s="123"/>
      <c r="O76" s="62" t="s">
        <v>48</v>
      </c>
      <c r="P76" s="64" t="s">
        <v>49</v>
      </c>
      <c r="Q76" s="42"/>
      <c r="R76" s="40"/>
      <c r="S76" s="40"/>
      <c r="T76" s="40"/>
      <c r="U76" s="40"/>
      <c r="V76" s="40"/>
      <c r="W76" s="40"/>
      <c r="X76" s="43"/>
    </row>
    <row r="77" spans="1:27" x14ac:dyDescent="0.35">
      <c r="A77" s="63">
        <v>96000</v>
      </c>
      <c r="B77" s="14">
        <v>4.7</v>
      </c>
      <c r="C77" s="14">
        <v>2.605</v>
      </c>
      <c r="G77" s="45">
        <f t="shared" si="1"/>
        <v>4740</v>
      </c>
      <c r="H77" s="14">
        <f t="shared" si="2"/>
        <v>2.6162063000000018</v>
      </c>
      <c r="I77" s="14">
        <f t="shared" si="2"/>
        <v>1.0401205</v>
      </c>
      <c r="J77" s="14">
        <f>B58-B57</f>
        <v>0.31520000000000015</v>
      </c>
      <c r="K77" s="14">
        <f t="shared" ref="K77:K95" si="3">C58-C57</f>
        <v>0.10550000000000004</v>
      </c>
      <c r="L77" s="40"/>
      <c r="M77" s="122"/>
      <c r="N77" s="123"/>
      <c r="O77" s="63">
        <f>VLOOKUP($J$38,$G$122:$I$137,1,TRUE)</f>
        <v>60000</v>
      </c>
      <c r="P77" s="67">
        <f>VLOOKUP($J$38,$G$122:$I$137,1,TRUE)</f>
        <v>60000</v>
      </c>
      <c r="Q77" s="42"/>
      <c r="R77" s="40"/>
      <c r="S77" s="40"/>
      <c r="T77" s="40"/>
      <c r="U77" s="40"/>
      <c r="V77" s="40"/>
      <c r="W77" s="40"/>
      <c r="X77" s="43"/>
    </row>
    <row r="78" spans="1:27" x14ac:dyDescent="0.35">
      <c r="A78" s="63">
        <v>96000</v>
      </c>
      <c r="B78" s="14">
        <v>3</v>
      </c>
      <c r="C78" s="14">
        <v>1</v>
      </c>
      <c r="G78" s="45">
        <f t="shared" si="1"/>
        <v>7650</v>
      </c>
      <c r="H78" s="14">
        <f>H77+J78</f>
        <v>2.8263063000000015</v>
      </c>
      <c r="I78" s="14">
        <f t="shared" si="2"/>
        <v>1.1457204999999999</v>
      </c>
      <c r="J78" s="14">
        <f t="shared" ref="J78:J96" si="4">B59-B58</f>
        <v>0.21009999999999973</v>
      </c>
      <c r="K78" s="14">
        <f t="shared" si="3"/>
        <v>0.10559999999999992</v>
      </c>
      <c r="L78" s="40"/>
      <c r="M78" s="122"/>
      <c r="N78" s="123"/>
      <c r="O78" s="65">
        <f>IF(ISNUMBER(MATCH($J$38,$G$122:$G$137,1)),SMALL($G$122:$G$137,COUNTIF($G$122:$G$137,"&lt;"&amp;$J$38)+1))</f>
        <v>65000</v>
      </c>
      <c r="P78" s="69">
        <f>IF(ISNUMBER(MATCH($J$38,$G$122:$G$137,1)),SMALL($G$122:$G$137,COUNTIF($G$122:$G$137,"&lt;"&amp;$J$38)+1))</f>
        <v>65000</v>
      </c>
      <c r="Q78" s="42"/>
      <c r="R78" s="40"/>
      <c r="S78" s="40"/>
      <c r="T78" s="40"/>
      <c r="U78" s="40"/>
      <c r="V78" s="40"/>
      <c r="W78" s="40"/>
      <c r="X78" s="43"/>
    </row>
    <row r="79" spans="1:27" x14ac:dyDescent="0.35">
      <c r="A79" s="63">
        <v>96000</v>
      </c>
      <c r="B79" s="14">
        <v>2.2999999999999998</v>
      </c>
      <c r="C79" s="14">
        <v>1</v>
      </c>
      <c r="G79" s="45">
        <f t="shared" si="1"/>
        <v>9790</v>
      </c>
      <c r="H79" s="14">
        <f t="shared" si="2"/>
        <v>3.0015063000000017</v>
      </c>
      <c r="I79" s="14">
        <f t="shared" si="2"/>
        <v>1.2513204999999998</v>
      </c>
      <c r="J79" s="14">
        <f t="shared" si="4"/>
        <v>0.17520000000000024</v>
      </c>
      <c r="K79" s="14">
        <f t="shared" si="3"/>
        <v>0.10560000000000003</v>
      </c>
      <c r="L79" s="40"/>
      <c r="M79" s="122"/>
      <c r="N79" s="123"/>
      <c r="O79" s="14">
        <f>VLOOKUP(O77,$G$122:$I$137,2,FALSE)</f>
        <v>4.3795526017182143</v>
      </c>
      <c r="P79" s="68">
        <f>VLOOKUP(P77,$G$122:$I$137,3,FALSE)</f>
        <v>2.6531899783505155</v>
      </c>
      <c r="Q79" s="42"/>
      <c r="R79" s="40"/>
      <c r="S79" s="40"/>
      <c r="T79" s="40"/>
      <c r="U79" s="40"/>
      <c r="V79" s="40"/>
      <c r="W79" s="40"/>
      <c r="X79" s="43"/>
    </row>
    <row r="80" spans="1:27" x14ac:dyDescent="0.35">
      <c r="A80" s="63">
        <v>98780</v>
      </c>
      <c r="B80" s="14">
        <v>2.6854</v>
      </c>
      <c r="C80" s="14">
        <v>1.3392999999999999</v>
      </c>
      <c r="G80" s="45">
        <f t="shared" si="1"/>
        <v>12120</v>
      </c>
      <c r="H80" s="14">
        <f t="shared" si="2"/>
        <v>3.1941063000000014</v>
      </c>
      <c r="I80" s="14">
        <f t="shared" si="2"/>
        <v>1.3918204999999999</v>
      </c>
      <c r="J80" s="14">
        <f t="shared" si="4"/>
        <v>0.19259999999999966</v>
      </c>
      <c r="K80" s="14">
        <f t="shared" si="3"/>
        <v>0.14050000000000007</v>
      </c>
      <c r="L80" s="40"/>
      <c r="M80" s="122"/>
      <c r="N80" s="123"/>
      <c r="O80" s="14">
        <f>VLOOKUP(O78,$G$122:$I$137,2,FALSE)</f>
        <v>4.5295526017182146</v>
      </c>
      <c r="P80" s="68">
        <f>VLOOKUP(P78,$G$122:$I$137,3,FALSE)</f>
        <v>2.823189978350515</v>
      </c>
      <c r="Q80" s="42"/>
      <c r="R80" s="40"/>
      <c r="S80" s="40"/>
      <c r="T80" s="40"/>
      <c r="U80" s="40"/>
      <c r="V80" s="40"/>
      <c r="W80" s="40"/>
      <c r="X80" s="43"/>
    </row>
    <row r="81" spans="1:24" x14ac:dyDescent="0.35">
      <c r="A81" s="63">
        <v>99960</v>
      </c>
      <c r="B81" s="14">
        <v>2.8778999999999999</v>
      </c>
      <c r="C81" s="14">
        <v>1.4979</v>
      </c>
      <c r="G81" s="45">
        <f t="shared" si="1"/>
        <v>14450</v>
      </c>
      <c r="H81" s="14">
        <f t="shared" si="2"/>
        <v>3.3342063000000017</v>
      </c>
      <c r="I81" s="14">
        <f t="shared" si="2"/>
        <v>1.5149204999999999</v>
      </c>
      <c r="J81" s="14">
        <f t="shared" si="4"/>
        <v>0.14010000000000034</v>
      </c>
      <c r="K81" s="14">
        <f t="shared" si="3"/>
        <v>0.12309999999999999</v>
      </c>
      <c r="L81" s="40"/>
      <c r="M81" s="122"/>
      <c r="N81" s="123"/>
      <c r="O81" s="14">
        <f>IF(ISNUMBER(MATCH($J$38,$G$122:$G$137,0)),VLOOKUP($J$38,$G$122:$I$137,2,1),FORECAST($J$38,O79:O80,O77:O78))</f>
        <v>4.389863601718214</v>
      </c>
      <c r="P81" s="68">
        <f>IF(ISNUMBER(MATCH($J$38,$G$122:$G$137,0)),VLOOKUP($J$38,$G$122:$I$137,3,1),FORECAST($J$38,P79:P80,P77:P78))</f>
        <v>2.6648757783505155</v>
      </c>
      <c r="Q81" s="42"/>
      <c r="R81" s="40"/>
      <c r="S81" s="40"/>
      <c r="T81" s="40"/>
      <c r="U81" s="40"/>
      <c r="V81" s="40"/>
      <c r="W81" s="40"/>
      <c r="X81" s="43"/>
    </row>
    <row r="82" spans="1:24" x14ac:dyDescent="0.35">
      <c r="A82" s="63">
        <v>104810</v>
      </c>
      <c r="B82" s="14">
        <v>3.1932</v>
      </c>
      <c r="C82" s="14">
        <v>1.6738999999999999</v>
      </c>
      <c r="G82" s="45">
        <f t="shared" si="1"/>
        <v>17370</v>
      </c>
      <c r="H82" s="14">
        <f t="shared" si="2"/>
        <v>3.5444063000000017</v>
      </c>
      <c r="I82" s="14">
        <f t="shared" si="2"/>
        <v>1.6030205</v>
      </c>
      <c r="J82" s="14">
        <f t="shared" si="4"/>
        <v>0.21019999999999994</v>
      </c>
      <c r="K82" s="14">
        <f t="shared" si="3"/>
        <v>8.8100000000000067E-2</v>
      </c>
      <c r="L82" s="40"/>
      <c r="M82" s="122"/>
      <c r="N82" s="123"/>
      <c r="O82" s="126" t="s">
        <v>53</v>
      </c>
      <c r="P82" s="127"/>
      <c r="Q82" s="42"/>
      <c r="R82" s="40"/>
      <c r="S82" s="40"/>
      <c r="T82" s="40"/>
      <c r="U82" s="40"/>
      <c r="V82" s="40"/>
      <c r="W82" s="40"/>
      <c r="X82" s="43"/>
    </row>
    <row r="83" spans="1:24" x14ac:dyDescent="0.35">
      <c r="A83" s="63">
        <v>108500</v>
      </c>
      <c r="B83" s="14">
        <v>3.4209999999999998</v>
      </c>
      <c r="C83" s="14">
        <v>1.9377</v>
      </c>
      <c r="G83" s="45">
        <f t="shared" si="1"/>
        <v>19310</v>
      </c>
      <c r="H83" s="14">
        <f t="shared" si="2"/>
        <v>3.6845063000000016</v>
      </c>
      <c r="I83" s="14">
        <f t="shared" si="2"/>
        <v>1.7612204999999999</v>
      </c>
      <c r="J83" s="14">
        <f t="shared" si="4"/>
        <v>0.14009999999999989</v>
      </c>
      <c r="K83" s="14">
        <f t="shared" si="3"/>
        <v>0.1581999999999999</v>
      </c>
      <c r="L83" s="40"/>
      <c r="M83" s="122"/>
      <c r="N83" s="123"/>
      <c r="O83" s="128" t="s">
        <v>10</v>
      </c>
      <c r="P83" s="108"/>
      <c r="Q83" s="42"/>
      <c r="R83" s="40"/>
      <c r="S83" s="40"/>
      <c r="T83" s="40"/>
      <c r="U83" s="40"/>
      <c r="V83" s="40"/>
      <c r="W83" s="40"/>
      <c r="X83" s="43"/>
    </row>
    <row r="84" spans="1:24" x14ac:dyDescent="0.35">
      <c r="A84" s="63">
        <v>114510</v>
      </c>
      <c r="B84" s="14">
        <v>3.7189000000000001</v>
      </c>
      <c r="C84" s="14">
        <v>2.2366999999999999</v>
      </c>
      <c r="G84" s="45">
        <f t="shared" si="1"/>
        <v>21840</v>
      </c>
      <c r="H84" s="14">
        <f t="shared" si="2"/>
        <v>3.8597063000000014</v>
      </c>
      <c r="I84" s="14">
        <f t="shared" si="2"/>
        <v>1.8669204999999998</v>
      </c>
      <c r="J84" s="14">
        <f t="shared" si="4"/>
        <v>0.1751999999999998</v>
      </c>
      <c r="K84" s="14">
        <f t="shared" si="3"/>
        <v>0.10569999999999991</v>
      </c>
      <c r="L84" s="40"/>
      <c r="M84" s="122"/>
      <c r="N84" s="123"/>
      <c r="O84" s="63">
        <v>0</v>
      </c>
      <c r="P84" s="68">
        <f>O60</f>
        <v>4.4198063000000012</v>
      </c>
      <c r="Q84" s="42"/>
      <c r="R84" s="40"/>
      <c r="S84" s="40"/>
      <c r="T84" s="40"/>
      <c r="U84" s="40"/>
      <c r="V84" s="40"/>
      <c r="W84" s="40"/>
      <c r="X84" s="43"/>
    </row>
    <row r="85" spans="1:24" x14ac:dyDescent="0.35">
      <c r="A85" s="63">
        <v>120330</v>
      </c>
      <c r="B85" s="14">
        <v>4.0167999999999999</v>
      </c>
      <c r="C85" s="14">
        <v>2.4481999999999999</v>
      </c>
      <c r="G85" s="45">
        <f t="shared" si="1"/>
        <v>24360</v>
      </c>
      <c r="H85" s="14">
        <f t="shared" si="2"/>
        <v>3.9824063000000014</v>
      </c>
      <c r="I85" s="14">
        <f t="shared" si="2"/>
        <v>1.9201204999999999</v>
      </c>
      <c r="J85" s="14">
        <f t="shared" si="4"/>
        <v>0.12270000000000003</v>
      </c>
      <c r="K85" s="14">
        <f t="shared" si="3"/>
        <v>5.3200000000000136E-2</v>
      </c>
      <c r="L85" s="40"/>
      <c r="M85" s="122"/>
      <c r="N85" s="123"/>
      <c r="O85" s="63">
        <v>1</v>
      </c>
      <c r="P85" s="68">
        <f>O67</f>
        <v>2.6244298017182146</v>
      </c>
      <c r="Q85" s="42"/>
      <c r="R85" s="40"/>
      <c r="S85" s="40"/>
      <c r="T85" s="40"/>
      <c r="U85" s="40"/>
      <c r="V85" s="40"/>
      <c r="W85" s="40"/>
      <c r="X85" s="43"/>
    </row>
    <row r="86" spans="1:24" x14ac:dyDescent="0.35">
      <c r="A86" s="63">
        <v>126740</v>
      </c>
      <c r="B86" s="14">
        <v>4.4021999999999997</v>
      </c>
      <c r="C86" s="14">
        <v>2.6598999999999999</v>
      </c>
      <c r="G86" s="45">
        <f t="shared" si="1"/>
        <v>26690</v>
      </c>
      <c r="H86" s="14">
        <f t="shared" si="2"/>
        <v>4.1225063000000013</v>
      </c>
      <c r="I86" s="14">
        <f t="shared" si="2"/>
        <v>2.0954204999999999</v>
      </c>
      <c r="J86" s="14">
        <f t="shared" si="4"/>
        <v>0.14010000000000034</v>
      </c>
      <c r="K86" s="14">
        <f t="shared" si="3"/>
        <v>0.17530000000000001</v>
      </c>
      <c r="L86" s="40"/>
      <c r="M86" s="122"/>
      <c r="N86" s="123"/>
      <c r="O86" s="63">
        <v>2</v>
      </c>
      <c r="P86" s="68">
        <f>O74</f>
        <v>3.579552601718214</v>
      </c>
      <c r="Q86" s="42"/>
      <c r="R86" s="40"/>
      <c r="S86" s="40"/>
      <c r="T86" s="40"/>
      <c r="U86" s="40"/>
      <c r="V86" s="40"/>
      <c r="W86" s="40"/>
      <c r="X86" s="43"/>
    </row>
    <row r="87" spans="1:24" x14ac:dyDescent="0.35">
      <c r="A87" s="63">
        <v>132170</v>
      </c>
      <c r="B87" s="14">
        <v>4.6300999999999997</v>
      </c>
      <c r="C87" s="14">
        <v>2.8186</v>
      </c>
      <c r="G87" s="45">
        <f t="shared" si="1"/>
        <v>29400</v>
      </c>
      <c r="H87" s="14">
        <f t="shared" si="2"/>
        <v>4.2102063000000012</v>
      </c>
      <c r="I87" s="14">
        <f t="shared" si="2"/>
        <v>2.1836205</v>
      </c>
      <c r="J87" s="14">
        <f t="shared" si="4"/>
        <v>8.7699999999999889E-2</v>
      </c>
      <c r="K87" s="14">
        <f t="shared" si="3"/>
        <v>8.8199999999999834E-2</v>
      </c>
      <c r="L87" s="40"/>
      <c r="M87" s="122"/>
      <c r="N87" s="123"/>
      <c r="O87" s="63">
        <v>3</v>
      </c>
      <c r="P87" s="68">
        <f>O81</f>
        <v>4.389863601718214</v>
      </c>
      <c r="Q87" s="42"/>
      <c r="R87" s="40"/>
      <c r="S87" s="40"/>
      <c r="T87" s="40"/>
      <c r="U87" s="40"/>
      <c r="V87" s="40"/>
      <c r="W87" s="40"/>
      <c r="X87" s="43"/>
    </row>
    <row r="88" spans="1:24" x14ac:dyDescent="0.35">
      <c r="A88" s="63">
        <v>136630</v>
      </c>
      <c r="B88" s="14">
        <v>4.8578999999999999</v>
      </c>
      <c r="C88" s="14">
        <v>2.9</v>
      </c>
      <c r="G88" s="45">
        <f t="shared" si="1"/>
        <v>31540</v>
      </c>
      <c r="H88" s="14">
        <f t="shared" si="2"/>
        <v>4.3679063000000014</v>
      </c>
      <c r="I88" s="14">
        <f t="shared" si="2"/>
        <v>2.2717205000000003</v>
      </c>
      <c r="J88" s="14">
        <f t="shared" si="4"/>
        <v>0.15769999999999973</v>
      </c>
      <c r="K88" s="14">
        <f t="shared" si="3"/>
        <v>8.8100000000000289E-2</v>
      </c>
      <c r="L88" s="40"/>
      <c r="M88" s="122"/>
      <c r="N88" s="123"/>
      <c r="O88" s="129"/>
      <c r="P88" s="130"/>
      <c r="Q88" s="42"/>
      <c r="R88" s="40"/>
      <c r="S88" s="40"/>
      <c r="T88" s="40"/>
      <c r="U88" s="40"/>
      <c r="V88" s="40"/>
      <c r="W88" s="40"/>
      <c r="X88" s="43"/>
    </row>
    <row r="89" spans="1:24" x14ac:dyDescent="0.35">
      <c r="A89" s="63">
        <v>139150</v>
      </c>
      <c r="B89" s="14">
        <v>4.9630999999999998</v>
      </c>
      <c r="C89" s="14">
        <v>2.98</v>
      </c>
      <c r="G89" s="45">
        <f t="shared" si="1"/>
        <v>33480</v>
      </c>
      <c r="H89" s="14">
        <f t="shared" si="2"/>
        <v>4.4555063000000015</v>
      </c>
      <c r="I89" s="14">
        <f t="shared" si="2"/>
        <v>2.3773205000000002</v>
      </c>
      <c r="J89" s="14">
        <f t="shared" si="4"/>
        <v>8.7600000000000122E-2</v>
      </c>
      <c r="K89" s="14">
        <f t="shared" si="3"/>
        <v>0.10559999999999992</v>
      </c>
      <c r="L89" s="40"/>
      <c r="M89" s="122"/>
      <c r="N89" s="123"/>
      <c r="O89" s="108" t="s">
        <v>11</v>
      </c>
      <c r="P89" s="109"/>
      <c r="Q89" s="42"/>
      <c r="R89" s="40"/>
      <c r="S89" s="40"/>
      <c r="T89" s="40"/>
      <c r="U89" s="40"/>
      <c r="V89" s="40"/>
      <c r="W89" s="40"/>
      <c r="X89" s="43"/>
    </row>
    <row r="90" spans="1:24" x14ac:dyDescent="0.35">
      <c r="A90" s="63">
        <v>143850</v>
      </c>
      <c r="B90" s="14">
        <v>5.15</v>
      </c>
      <c r="C90" s="14">
        <v>3.1</v>
      </c>
      <c r="G90" s="45">
        <f t="shared" si="1"/>
        <v>36380</v>
      </c>
      <c r="H90" s="14">
        <f t="shared" si="2"/>
        <v>4.5607063000000014</v>
      </c>
      <c r="I90" s="14">
        <f t="shared" si="2"/>
        <v>2.4131205000000002</v>
      </c>
      <c r="J90" s="14">
        <f t="shared" si="4"/>
        <v>0.10519999999999996</v>
      </c>
      <c r="K90" s="14">
        <f t="shared" si="3"/>
        <v>3.5800000000000054E-2</v>
      </c>
      <c r="L90" s="40"/>
      <c r="M90" s="122"/>
      <c r="N90" s="123"/>
      <c r="O90" s="63">
        <v>0</v>
      </c>
      <c r="P90" s="68">
        <f>P60</f>
        <v>2.4206205000000001</v>
      </c>
      <c r="Q90" s="42"/>
      <c r="R90" s="40"/>
      <c r="S90" s="40"/>
      <c r="T90" s="40"/>
      <c r="U90" s="40"/>
      <c r="V90" s="40"/>
      <c r="W90" s="40"/>
      <c r="X90" s="43"/>
    </row>
    <row r="91" spans="1:24" x14ac:dyDescent="0.35">
      <c r="A91" s="63">
        <v>144000</v>
      </c>
      <c r="B91" s="14">
        <v>5.2</v>
      </c>
      <c r="C91" s="14">
        <v>3.1</v>
      </c>
      <c r="G91" s="45">
        <f t="shared" si="1"/>
        <v>38710</v>
      </c>
      <c r="H91" s="14">
        <f t="shared" si="2"/>
        <v>4.6484063000000013</v>
      </c>
      <c r="I91" s="14">
        <f t="shared" si="2"/>
        <v>2.4837205</v>
      </c>
      <c r="J91" s="14">
        <f t="shared" si="4"/>
        <v>8.7699999999999889E-2</v>
      </c>
      <c r="K91" s="14">
        <f t="shared" si="3"/>
        <v>7.0599999999999774E-2</v>
      </c>
      <c r="L91" s="40"/>
      <c r="M91" s="122"/>
      <c r="N91" s="123"/>
      <c r="O91" s="63">
        <v>1</v>
      </c>
      <c r="P91" s="68">
        <f>P67</f>
        <v>1.0442537783505152</v>
      </c>
      <c r="Q91" s="42"/>
      <c r="R91" s="40"/>
      <c r="S91" s="40"/>
      <c r="T91" s="40"/>
      <c r="U91" s="40"/>
      <c r="V91" s="40"/>
      <c r="W91" s="40"/>
      <c r="X91" s="43"/>
    </row>
    <row r="92" spans="1:24" x14ac:dyDescent="0.35">
      <c r="A92" s="63">
        <v>144000</v>
      </c>
      <c r="B92" s="14">
        <v>4</v>
      </c>
      <c r="C92" s="14">
        <v>2</v>
      </c>
      <c r="G92" s="45">
        <f t="shared" si="1"/>
        <v>41230</v>
      </c>
      <c r="H92" s="14">
        <f t="shared" ref="H92:I102" si="5">H91+J92</f>
        <v>4.7361063000000012</v>
      </c>
      <c r="I92" s="14">
        <f t="shared" si="5"/>
        <v>2.5718205000000003</v>
      </c>
      <c r="J92" s="14">
        <f t="shared" si="4"/>
        <v>8.7699999999999889E-2</v>
      </c>
      <c r="K92" s="14">
        <f t="shared" si="3"/>
        <v>8.8100000000000289E-2</v>
      </c>
      <c r="L92" s="40"/>
      <c r="M92" s="122"/>
      <c r="N92" s="123"/>
      <c r="O92" s="63">
        <v>2</v>
      </c>
      <c r="P92" s="68">
        <f>P74</f>
        <v>1.9031899783505155</v>
      </c>
      <c r="Q92" s="42"/>
      <c r="R92" s="40"/>
      <c r="S92" s="40"/>
      <c r="T92" s="40"/>
      <c r="U92" s="40"/>
      <c r="V92" s="40"/>
      <c r="W92" s="40"/>
      <c r="X92" s="43"/>
    </row>
    <row r="93" spans="1:24" x14ac:dyDescent="0.35">
      <c r="A93" s="63">
        <v>144000</v>
      </c>
      <c r="B93" s="14">
        <v>2.8</v>
      </c>
      <c r="C93" s="14">
        <v>1.5</v>
      </c>
      <c r="G93" s="45">
        <f t="shared" si="1"/>
        <v>43360</v>
      </c>
      <c r="H93" s="14">
        <f t="shared" si="5"/>
        <v>4.8238063000000011</v>
      </c>
      <c r="I93" s="14">
        <f t="shared" si="5"/>
        <v>2.5898205000000001</v>
      </c>
      <c r="J93" s="14">
        <f t="shared" si="4"/>
        <v>8.7699999999999889E-2</v>
      </c>
      <c r="K93" s="14">
        <f t="shared" si="3"/>
        <v>1.7999999999999794E-2</v>
      </c>
      <c r="L93" s="40"/>
      <c r="M93" s="124"/>
      <c r="N93" s="125"/>
      <c r="O93" s="63">
        <v>3</v>
      </c>
      <c r="P93" s="68">
        <f>P81</f>
        <v>2.6648757783505155</v>
      </c>
      <c r="Q93" s="42"/>
      <c r="R93" s="40"/>
      <c r="S93" s="40"/>
      <c r="T93" s="40"/>
      <c r="U93" s="40"/>
      <c r="V93" s="40"/>
      <c r="W93" s="40"/>
      <c r="X93" s="43"/>
    </row>
    <row r="94" spans="1:24" x14ac:dyDescent="0.35">
      <c r="A94" s="63">
        <v>146960</v>
      </c>
      <c r="B94" s="14">
        <v>3.1621000000000001</v>
      </c>
      <c r="C94" s="14">
        <v>1.75</v>
      </c>
      <c r="G94" s="45">
        <f t="shared" si="1"/>
        <v>45880</v>
      </c>
      <c r="H94" s="14">
        <f t="shared" si="5"/>
        <v>4.9114063000000012</v>
      </c>
      <c r="I94" s="14">
        <f t="shared" si="5"/>
        <v>2.6779204999999999</v>
      </c>
      <c r="J94" s="14">
        <f t="shared" si="4"/>
        <v>8.7600000000000122E-2</v>
      </c>
      <c r="K94" s="14">
        <f t="shared" si="3"/>
        <v>8.8099999999999845E-2</v>
      </c>
      <c r="L94" s="40"/>
      <c r="M94" s="40"/>
      <c r="N94" s="40"/>
      <c r="O94" s="40"/>
      <c r="P94" s="40"/>
      <c r="Q94" s="42"/>
      <c r="R94" s="40"/>
      <c r="S94" s="40"/>
      <c r="T94" s="40"/>
      <c r="U94" s="40"/>
      <c r="V94" s="40"/>
      <c r="W94" s="40"/>
      <c r="X94" s="43"/>
    </row>
    <row r="95" spans="1:24" x14ac:dyDescent="0.35">
      <c r="A95" s="63">
        <v>149690</v>
      </c>
      <c r="B95" s="14">
        <v>3.4597000000000002</v>
      </c>
      <c r="C95" s="14">
        <v>1.8774999999999999</v>
      </c>
      <c r="G95" s="45">
        <f t="shared" si="1"/>
        <v>47770</v>
      </c>
      <c r="H95" s="14">
        <f t="shared" si="5"/>
        <v>4.9629063000000011</v>
      </c>
      <c r="I95" s="14">
        <f t="shared" si="5"/>
        <v>2.7685205000000002</v>
      </c>
      <c r="J95" s="14">
        <f t="shared" si="4"/>
        <v>5.1499999999999879E-2</v>
      </c>
      <c r="K95" s="14">
        <f t="shared" si="3"/>
        <v>9.0600000000000236E-2</v>
      </c>
      <c r="L95" s="40"/>
      <c r="M95" s="40"/>
      <c r="N95" s="40"/>
      <c r="O95" s="40"/>
      <c r="P95" s="40"/>
      <c r="Q95" s="42"/>
      <c r="R95" s="40"/>
      <c r="S95" s="40"/>
      <c r="T95" s="40"/>
      <c r="U95" s="40"/>
      <c r="V95" s="40"/>
      <c r="W95" s="40"/>
      <c r="X95" s="43"/>
    </row>
    <row r="96" spans="1:24" x14ac:dyDescent="0.35">
      <c r="A96" s="63">
        <v>154150</v>
      </c>
      <c r="B96" s="14">
        <v>3.74</v>
      </c>
      <c r="C96" s="14">
        <v>2.0535999999999999</v>
      </c>
      <c r="G96" s="45">
        <f t="shared" si="1"/>
        <v>48000</v>
      </c>
      <c r="H96" s="14">
        <f t="shared" si="5"/>
        <v>5.0198063000000017</v>
      </c>
      <c r="I96" s="14">
        <f t="shared" si="5"/>
        <v>2.7715205000000003</v>
      </c>
      <c r="J96" s="14">
        <f t="shared" si="4"/>
        <v>5.6900000000000617E-2</v>
      </c>
      <c r="K96" s="14">
        <v>3.0000000000000001E-3</v>
      </c>
      <c r="L96" s="40"/>
      <c r="M96" s="40"/>
      <c r="N96" s="40"/>
      <c r="O96" s="40"/>
      <c r="P96" s="40"/>
      <c r="Q96" s="42"/>
      <c r="R96" s="40"/>
      <c r="S96" s="40"/>
      <c r="T96" s="40"/>
      <c r="U96" s="40"/>
      <c r="V96" s="40"/>
      <c r="W96" s="40"/>
      <c r="X96" s="43"/>
    </row>
    <row r="97" spans="1:24" x14ac:dyDescent="0.35">
      <c r="A97" s="63">
        <v>158810</v>
      </c>
      <c r="B97" s="14">
        <v>4.0202999999999998</v>
      </c>
      <c r="C97" s="14">
        <v>2.3172000000000001</v>
      </c>
      <c r="G97" s="45">
        <v>52000</v>
      </c>
      <c r="H97" s="14">
        <f t="shared" si="5"/>
        <v>5.1298063000000012</v>
      </c>
      <c r="I97" s="14">
        <f t="shared" si="5"/>
        <v>2.9040805000000005</v>
      </c>
      <c r="J97" s="14">
        <v>0.10999999999999943</v>
      </c>
      <c r="K97" s="14">
        <v>0.13256000000000023</v>
      </c>
      <c r="L97" s="40"/>
      <c r="M97" s="40"/>
      <c r="N97" s="40"/>
      <c r="O97" s="40"/>
      <c r="P97" s="40"/>
      <c r="Q97" s="42"/>
      <c r="R97" s="40"/>
      <c r="S97" s="40"/>
      <c r="T97" s="40"/>
      <c r="U97" s="40"/>
      <c r="V97" s="40"/>
      <c r="W97" s="40"/>
      <c r="X97" s="43"/>
    </row>
    <row r="98" spans="1:24" x14ac:dyDescent="0.35">
      <c r="A98" s="63">
        <v>163470</v>
      </c>
      <c r="B98" s="14">
        <v>4.3006000000000002</v>
      </c>
      <c r="C98" s="14">
        <v>2.4584999999999999</v>
      </c>
      <c r="G98" s="45">
        <v>56000</v>
      </c>
      <c r="H98" s="14">
        <f t="shared" si="5"/>
        <v>5.2798063000000015</v>
      </c>
      <c r="I98" s="14">
        <f t="shared" si="5"/>
        <v>2.9966405000000007</v>
      </c>
      <c r="J98" s="14">
        <v>0.15000000000000036</v>
      </c>
      <c r="K98" s="14">
        <v>9.2560000000000198E-2</v>
      </c>
      <c r="L98" s="40"/>
      <c r="M98" s="40"/>
      <c r="N98" s="40"/>
      <c r="O98" s="40"/>
      <c r="P98" s="40"/>
      <c r="Q98" s="42"/>
      <c r="R98" s="40"/>
      <c r="S98" s="40"/>
      <c r="T98" s="40"/>
      <c r="U98" s="40"/>
      <c r="V98" s="40"/>
      <c r="W98" s="40"/>
      <c r="X98" s="43"/>
    </row>
    <row r="99" spans="1:24" x14ac:dyDescent="0.35">
      <c r="A99" s="63">
        <v>168320</v>
      </c>
      <c r="B99" s="14">
        <v>4.5983999999999998</v>
      </c>
      <c r="C99" s="14">
        <v>2.6871999999999998</v>
      </c>
      <c r="G99" s="45">
        <v>60000</v>
      </c>
      <c r="H99" s="14">
        <f t="shared" si="5"/>
        <v>5.3998063000000016</v>
      </c>
      <c r="I99" s="14">
        <f t="shared" si="5"/>
        <v>3.0892005000000009</v>
      </c>
      <c r="J99" s="14">
        <v>0.12000000000000011</v>
      </c>
      <c r="K99" s="14">
        <v>9.2560000000000198E-2</v>
      </c>
      <c r="L99" s="40"/>
      <c r="M99" s="40"/>
      <c r="N99" s="40"/>
      <c r="O99" s="40"/>
      <c r="P99" s="40"/>
      <c r="Q99" s="42"/>
      <c r="R99" s="40"/>
      <c r="S99" s="40"/>
      <c r="T99" s="40"/>
      <c r="U99" s="40"/>
      <c r="V99" s="40"/>
      <c r="W99" s="40"/>
      <c r="X99" s="43"/>
    </row>
    <row r="100" spans="1:24" x14ac:dyDescent="0.35">
      <c r="A100" s="63">
        <v>173170</v>
      </c>
      <c r="B100" s="14">
        <v>4.7912999999999997</v>
      </c>
      <c r="C100" s="14">
        <v>2.8809</v>
      </c>
      <c r="G100" s="45">
        <v>64000</v>
      </c>
      <c r="H100" s="14">
        <f t="shared" si="5"/>
        <v>5.5098063000000019</v>
      </c>
      <c r="I100" s="14">
        <f t="shared" si="5"/>
        <v>3.1817605000000011</v>
      </c>
      <c r="J100" s="14">
        <v>0.11000000000000032</v>
      </c>
      <c r="K100" s="14">
        <v>9.2560000000000198E-2</v>
      </c>
      <c r="L100" s="40"/>
      <c r="M100" s="40"/>
      <c r="N100" s="40"/>
      <c r="O100" s="40"/>
      <c r="P100" s="40"/>
      <c r="Q100" s="42"/>
      <c r="R100" s="40"/>
      <c r="S100" s="40"/>
      <c r="T100" s="40"/>
      <c r="U100" s="40"/>
      <c r="V100" s="40"/>
      <c r="W100" s="40"/>
      <c r="X100" s="43"/>
    </row>
    <row r="101" spans="1:24" x14ac:dyDescent="0.35">
      <c r="A101" s="63">
        <v>177820</v>
      </c>
      <c r="B101" s="14">
        <v>5.0366</v>
      </c>
      <c r="C101" s="14">
        <v>3.1097000000000001</v>
      </c>
      <c r="G101" s="45">
        <v>68000</v>
      </c>
      <c r="H101" s="14">
        <f t="shared" si="5"/>
        <v>5.6198063000000014</v>
      </c>
      <c r="I101" s="14">
        <f t="shared" si="5"/>
        <v>3.2743205000000013</v>
      </c>
      <c r="J101" s="14">
        <v>0.10999999999999943</v>
      </c>
      <c r="K101" s="14">
        <v>9.2560000000000198E-2</v>
      </c>
      <c r="L101" s="40"/>
      <c r="M101" s="40"/>
      <c r="N101" s="40"/>
      <c r="O101" s="40"/>
      <c r="P101" s="40"/>
      <c r="Q101" s="42"/>
      <c r="R101" s="40"/>
      <c r="S101" s="40"/>
      <c r="T101" s="40"/>
      <c r="U101" s="40"/>
      <c r="V101" s="40"/>
      <c r="W101" s="40"/>
      <c r="X101" s="43"/>
    </row>
    <row r="102" spans="1:24" x14ac:dyDescent="0.35">
      <c r="A102" s="63">
        <v>183060</v>
      </c>
      <c r="B102" s="14">
        <v>5.2469999999999999</v>
      </c>
      <c r="C102" s="14">
        <v>3.2509999999999999</v>
      </c>
      <c r="G102" s="45">
        <v>70000</v>
      </c>
      <c r="H102" s="14">
        <f t="shared" si="5"/>
        <v>5.7098063000000012</v>
      </c>
      <c r="I102" s="14">
        <f t="shared" si="5"/>
        <v>3.3668805000000015</v>
      </c>
      <c r="J102" s="14">
        <v>8.9999999999999858E-2</v>
      </c>
      <c r="K102" s="14">
        <v>9.2560000000000198E-2</v>
      </c>
      <c r="L102" s="40"/>
      <c r="M102" s="40"/>
      <c r="N102" s="40"/>
      <c r="O102" s="40"/>
      <c r="P102" s="40"/>
      <c r="Q102" s="42"/>
      <c r="R102" s="40"/>
      <c r="S102" s="40"/>
      <c r="T102" s="40"/>
      <c r="U102" s="40"/>
      <c r="V102" s="40"/>
      <c r="W102" s="40"/>
      <c r="X102" s="43"/>
    </row>
    <row r="103" spans="1:24" x14ac:dyDescent="0.35">
      <c r="A103" s="63">
        <v>187520</v>
      </c>
      <c r="B103" s="14">
        <v>5.4398</v>
      </c>
      <c r="C103" s="14">
        <v>3.3921999999999999</v>
      </c>
      <c r="G103" s="110" t="s">
        <v>4</v>
      </c>
      <c r="H103" s="111"/>
      <c r="I103" s="112"/>
      <c r="J103" s="113" t="s">
        <v>30</v>
      </c>
      <c r="K103" s="113" t="s">
        <v>31</v>
      </c>
      <c r="L103" s="40"/>
      <c r="M103" s="40"/>
      <c r="N103" s="40"/>
      <c r="O103" s="40"/>
      <c r="P103" s="40"/>
      <c r="Q103" s="42"/>
      <c r="R103" s="40"/>
      <c r="S103" s="40"/>
      <c r="T103" s="40"/>
      <c r="U103" s="40"/>
      <c r="V103" s="40"/>
      <c r="W103" s="40"/>
      <c r="X103" s="43"/>
    </row>
    <row r="104" spans="1:24" x14ac:dyDescent="0.35">
      <c r="A104" s="63">
        <v>192000</v>
      </c>
      <c r="B104" s="14">
        <v>5.5976999999999997</v>
      </c>
      <c r="C104" s="14">
        <v>3.4634</v>
      </c>
      <c r="G104" s="45">
        <f t="shared" ref="G104:G116" si="6">A79-96000</f>
        <v>0</v>
      </c>
      <c r="H104" s="14">
        <f>M67-P43</f>
        <v>0.22442980171821425</v>
      </c>
      <c r="I104" s="14">
        <f>N67-P44</f>
        <v>-0.55574622164948484</v>
      </c>
      <c r="J104" s="113"/>
      <c r="K104" s="113"/>
      <c r="L104" s="40"/>
      <c r="M104" s="40"/>
      <c r="N104" s="40"/>
      <c r="O104" s="40"/>
      <c r="P104" s="40"/>
      <c r="Q104" s="42"/>
      <c r="R104" s="40"/>
      <c r="S104" s="40"/>
      <c r="T104" s="40"/>
      <c r="U104" s="40"/>
      <c r="V104" s="40"/>
      <c r="W104" s="40"/>
      <c r="X104" s="43"/>
    </row>
    <row r="105" spans="1:24" x14ac:dyDescent="0.35">
      <c r="A105" s="63">
        <v>192000</v>
      </c>
      <c r="B105" s="14">
        <v>5.2069999999999999</v>
      </c>
      <c r="C105" s="14">
        <v>3</v>
      </c>
      <c r="G105" s="45">
        <f t="shared" si="6"/>
        <v>2780</v>
      </c>
      <c r="H105" s="14">
        <f t="shared" ref="H105:I120" si="7">H104+J105</f>
        <v>0.60982980171821444</v>
      </c>
      <c r="I105" s="14">
        <f t="shared" si="7"/>
        <v>-0.2164462216494849</v>
      </c>
      <c r="J105" s="14">
        <f>B80-B79</f>
        <v>0.38540000000000019</v>
      </c>
      <c r="K105" s="14">
        <f>C80-C79</f>
        <v>0.33929999999999993</v>
      </c>
      <c r="L105" s="41"/>
      <c r="M105" s="40"/>
      <c r="N105" s="40"/>
      <c r="O105" s="40"/>
      <c r="P105" s="40"/>
      <c r="Q105" s="42"/>
      <c r="R105" s="40"/>
      <c r="S105" s="40"/>
      <c r="T105" s="40"/>
      <c r="U105" s="40"/>
      <c r="V105" s="40"/>
      <c r="W105" s="40"/>
      <c r="X105" s="43"/>
    </row>
    <row r="106" spans="1:24" x14ac:dyDescent="0.35">
      <c r="A106" s="63">
        <v>192000</v>
      </c>
      <c r="B106" s="14">
        <v>5.0030000000000001</v>
      </c>
      <c r="C106" s="14">
        <v>2</v>
      </c>
      <c r="G106" s="45">
        <f t="shared" si="6"/>
        <v>3960</v>
      </c>
      <c r="H106" s="14">
        <f t="shared" si="7"/>
        <v>0.80232980171821433</v>
      </c>
      <c r="I106" s="14">
        <f t="shared" si="7"/>
        <v>-5.784622164948483E-2</v>
      </c>
      <c r="J106" s="14">
        <f t="shared" ref="J106:K116" si="8">B81-B80</f>
        <v>0.19249999999999989</v>
      </c>
      <c r="K106" s="14">
        <f t="shared" si="8"/>
        <v>0.15860000000000007</v>
      </c>
      <c r="L106" s="41"/>
      <c r="M106" s="40"/>
      <c r="N106" s="40"/>
      <c r="O106" s="40"/>
      <c r="P106" s="40"/>
      <c r="Q106" s="42"/>
      <c r="R106" s="40"/>
      <c r="S106" s="40"/>
      <c r="T106" s="40"/>
      <c r="U106" s="40"/>
      <c r="V106" s="40"/>
      <c r="W106" s="40"/>
      <c r="X106" s="43"/>
    </row>
    <row r="107" spans="1:24" x14ac:dyDescent="0.35">
      <c r="A107" s="63">
        <v>192000</v>
      </c>
      <c r="B107" s="14">
        <v>3.2</v>
      </c>
      <c r="C107" s="14">
        <v>1.8</v>
      </c>
      <c r="G107" s="45">
        <f t="shared" si="6"/>
        <v>8810</v>
      </c>
      <c r="H107" s="14">
        <f t="shared" si="7"/>
        <v>1.1176298017182145</v>
      </c>
      <c r="I107" s="14">
        <f t="shared" si="7"/>
        <v>0.1181537783505151</v>
      </c>
      <c r="J107" s="14">
        <f t="shared" si="8"/>
        <v>0.31530000000000014</v>
      </c>
      <c r="K107" s="14">
        <f t="shared" si="8"/>
        <v>0.17599999999999993</v>
      </c>
      <c r="L107" s="41"/>
      <c r="M107" s="40"/>
      <c r="N107" s="40"/>
      <c r="O107" s="40"/>
      <c r="P107" s="40"/>
      <c r="Q107" s="42"/>
      <c r="R107" s="40"/>
      <c r="S107" s="40"/>
      <c r="T107" s="40"/>
      <c r="U107" s="40"/>
      <c r="V107" s="40"/>
      <c r="W107" s="40"/>
      <c r="X107" s="43"/>
    </row>
    <row r="108" spans="1:24" x14ac:dyDescent="0.35">
      <c r="G108" s="45">
        <f t="shared" si="6"/>
        <v>12500</v>
      </c>
      <c r="H108" s="14">
        <f t="shared" si="7"/>
        <v>1.3454298017182142</v>
      </c>
      <c r="I108" s="14">
        <f t="shared" si="7"/>
        <v>0.38195377835051514</v>
      </c>
      <c r="J108" s="14">
        <f t="shared" si="8"/>
        <v>0.22779999999999978</v>
      </c>
      <c r="K108" s="14">
        <f t="shared" si="8"/>
        <v>0.26380000000000003</v>
      </c>
      <c r="L108" s="41"/>
      <c r="M108" s="40"/>
      <c r="N108" s="40"/>
      <c r="O108" s="40"/>
      <c r="P108" s="40"/>
      <c r="Q108" s="42"/>
      <c r="R108" s="40"/>
      <c r="S108" s="40"/>
      <c r="T108" s="40"/>
      <c r="U108" s="40"/>
      <c r="V108" s="40"/>
      <c r="W108" s="40"/>
      <c r="X108" s="43"/>
    </row>
    <row r="109" spans="1:24" x14ac:dyDescent="0.35">
      <c r="G109" s="45">
        <f t="shared" si="6"/>
        <v>18510</v>
      </c>
      <c r="H109" s="14">
        <f t="shared" si="7"/>
        <v>1.6433298017182145</v>
      </c>
      <c r="I109" s="14">
        <f t="shared" si="7"/>
        <v>0.68095377835051507</v>
      </c>
      <c r="J109" s="14">
        <f t="shared" si="8"/>
        <v>0.29790000000000028</v>
      </c>
      <c r="K109" s="14">
        <f t="shared" si="8"/>
        <v>0.29899999999999993</v>
      </c>
      <c r="L109" s="41"/>
      <c r="M109" s="40"/>
      <c r="N109" s="40"/>
      <c r="O109" s="40"/>
      <c r="P109" s="40"/>
      <c r="Q109" s="42"/>
      <c r="R109" s="40"/>
      <c r="S109" s="40"/>
      <c r="T109" s="40"/>
      <c r="U109" s="40"/>
      <c r="V109" s="40"/>
      <c r="W109" s="40"/>
      <c r="X109" s="43"/>
    </row>
    <row r="110" spans="1:24" x14ac:dyDescent="0.35">
      <c r="G110" s="45">
        <f t="shared" si="6"/>
        <v>24330</v>
      </c>
      <c r="H110" s="14">
        <f t="shared" si="7"/>
        <v>1.9412298017182144</v>
      </c>
      <c r="I110" s="14">
        <f t="shared" si="7"/>
        <v>0.89245377835051509</v>
      </c>
      <c r="J110" s="14">
        <f t="shared" si="8"/>
        <v>0.29789999999999983</v>
      </c>
      <c r="K110" s="14">
        <f t="shared" si="8"/>
        <v>0.21150000000000002</v>
      </c>
      <c r="L110" s="41"/>
      <c r="M110" s="40"/>
      <c r="N110" s="40"/>
      <c r="O110" s="40"/>
      <c r="P110" s="40"/>
      <c r="Q110" s="42"/>
      <c r="R110" s="40"/>
      <c r="S110" s="40"/>
      <c r="T110" s="40"/>
      <c r="U110" s="40"/>
      <c r="V110" s="40"/>
      <c r="W110" s="40"/>
      <c r="X110" s="43"/>
    </row>
    <row r="111" spans="1:24" x14ac:dyDescent="0.35">
      <c r="G111" s="45">
        <f t="shared" si="6"/>
        <v>30740</v>
      </c>
      <c r="H111" s="14">
        <f t="shared" si="7"/>
        <v>2.3266298017182141</v>
      </c>
      <c r="I111" s="14">
        <f t="shared" si="7"/>
        <v>1.1041537783505151</v>
      </c>
      <c r="J111" s="14">
        <f t="shared" si="8"/>
        <v>0.38539999999999974</v>
      </c>
      <c r="K111" s="14">
        <f t="shared" si="8"/>
        <v>0.2117</v>
      </c>
      <c r="L111" s="41"/>
      <c r="M111" s="40"/>
      <c r="N111" s="40"/>
      <c r="O111" s="40"/>
      <c r="P111" s="40"/>
      <c r="Q111" s="42"/>
      <c r="R111" s="40"/>
      <c r="S111" s="40"/>
      <c r="T111" s="40"/>
      <c r="U111" s="40"/>
      <c r="V111" s="40"/>
      <c r="W111" s="40"/>
      <c r="X111" s="43"/>
    </row>
    <row r="112" spans="1:24" x14ac:dyDescent="0.35">
      <c r="G112" s="45">
        <f t="shared" si="6"/>
        <v>36170</v>
      </c>
      <c r="H112" s="14">
        <f t="shared" si="7"/>
        <v>2.5545298017182141</v>
      </c>
      <c r="I112" s="14">
        <f t="shared" si="7"/>
        <v>1.2628537783505152</v>
      </c>
      <c r="J112" s="14">
        <f t="shared" si="8"/>
        <v>0.22789999999999999</v>
      </c>
      <c r="K112" s="14">
        <f t="shared" si="8"/>
        <v>0.15870000000000006</v>
      </c>
      <c r="L112" s="41"/>
      <c r="M112" s="40"/>
      <c r="N112" s="40"/>
      <c r="O112" s="40"/>
      <c r="P112" s="40"/>
      <c r="Q112" s="42"/>
      <c r="R112" s="40"/>
      <c r="S112" s="40"/>
      <c r="T112" s="40"/>
      <c r="U112" s="40"/>
      <c r="V112" s="40"/>
      <c r="W112" s="40"/>
      <c r="X112" s="43"/>
    </row>
    <row r="113" spans="7:24" x14ac:dyDescent="0.35">
      <c r="G113" s="45">
        <f t="shared" si="6"/>
        <v>40630</v>
      </c>
      <c r="H113" s="14">
        <f t="shared" si="7"/>
        <v>2.7823298017182143</v>
      </c>
      <c r="I113" s="14">
        <f t="shared" si="7"/>
        <v>1.3442537783505151</v>
      </c>
      <c r="J113" s="14">
        <f t="shared" si="8"/>
        <v>0.22780000000000022</v>
      </c>
      <c r="K113" s="14">
        <f t="shared" si="8"/>
        <v>8.1399999999999917E-2</v>
      </c>
      <c r="L113" s="41"/>
      <c r="M113" s="40"/>
      <c r="N113" s="40"/>
      <c r="O113" s="40"/>
      <c r="P113" s="40"/>
      <c r="Q113" s="42"/>
      <c r="R113" s="40"/>
      <c r="S113" s="40"/>
      <c r="T113" s="40"/>
      <c r="U113" s="40"/>
      <c r="V113" s="40"/>
      <c r="W113" s="40"/>
      <c r="X113" s="43"/>
    </row>
    <row r="114" spans="7:24" x14ac:dyDescent="0.35">
      <c r="G114" s="45">
        <f t="shared" si="6"/>
        <v>43150</v>
      </c>
      <c r="H114" s="14">
        <f t="shared" si="7"/>
        <v>2.8875298017182143</v>
      </c>
      <c r="I114" s="14">
        <f t="shared" si="7"/>
        <v>1.4242537783505151</v>
      </c>
      <c r="J114" s="14">
        <f t="shared" si="8"/>
        <v>0.10519999999999996</v>
      </c>
      <c r="K114" s="14">
        <f t="shared" si="8"/>
        <v>8.0000000000000071E-2</v>
      </c>
      <c r="L114" s="41"/>
      <c r="M114" s="40"/>
      <c r="N114" s="40"/>
      <c r="O114" s="40"/>
      <c r="P114" s="40"/>
      <c r="Q114" s="42"/>
      <c r="R114" s="40"/>
      <c r="S114" s="40"/>
      <c r="T114" s="40"/>
      <c r="U114" s="40"/>
      <c r="V114" s="40"/>
      <c r="W114" s="40"/>
      <c r="X114" s="43"/>
    </row>
    <row r="115" spans="7:24" x14ac:dyDescent="0.35">
      <c r="G115" s="45">
        <f t="shared" si="6"/>
        <v>47850</v>
      </c>
      <c r="H115" s="14">
        <f t="shared" si="7"/>
        <v>3.0744298017182148</v>
      </c>
      <c r="I115" s="14">
        <f t="shared" si="7"/>
        <v>1.5442537783505152</v>
      </c>
      <c r="J115" s="14">
        <f t="shared" si="8"/>
        <v>0.18690000000000051</v>
      </c>
      <c r="K115" s="14">
        <f t="shared" si="8"/>
        <v>0.12000000000000011</v>
      </c>
      <c r="L115" s="41"/>
      <c r="M115" s="40"/>
      <c r="N115" s="40"/>
      <c r="O115" s="40"/>
      <c r="P115" s="40"/>
      <c r="Q115" s="42"/>
      <c r="R115" s="40"/>
      <c r="S115" s="40"/>
      <c r="T115" s="40"/>
      <c r="U115" s="40"/>
      <c r="V115" s="40"/>
      <c r="W115" s="40"/>
      <c r="X115" s="43"/>
    </row>
    <row r="116" spans="7:24" x14ac:dyDescent="0.35">
      <c r="G116" s="45">
        <f t="shared" si="6"/>
        <v>48000</v>
      </c>
      <c r="H116" s="14">
        <f t="shared" si="7"/>
        <v>3.1244298017182146</v>
      </c>
      <c r="I116" s="14">
        <f t="shared" si="7"/>
        <v>1.5442537783505152</v>
      </c>
      <c r="J116" s="14">
        <f t="shared" si="8"/>
        <v>4.9999999999999822E-2</v>
      </c>
      <c r="K116" s="14">
        <f t="shared" si="8"/>
        <v>0</v>
      </c>
      <c r="L116" s="41"/>
      <c r="M116" s="40"/>
      <c r="N116" s="40"/>
      <c r="O116" s="40"/>
      <c r="P116" s="40"/>
      <c r="Q116" s="42"/>
      <c r="R116" s="40"/>
      <c r="S116" s="40"/>
      <c r="T116" s="40"/>
      <c r="U116" s="40"/>
      <c r="V116" s="40"/>
      <c r="W116" s="40"/>
      <c r="X116" s="43"/>
    </row>
    <row r="117" spans="7:24" x14ac:dyDescent="0.35">
      <c r="G117" s="45">
        <v>55000</v>
      </c>
      <c r="H117" s="14">
        <f t="shared" si="7"/>
        <v>3.3444298017182144</v>
      </c>
      <c r="I117" s="14">
        <f t="shared" si="7"/>
        <v>1.764253778350515</v>
      </c>
      <c r="J117" s="14">
        <v>0.21999999999999975</v>
      </c>
      <c r="K117" s="14">
        <v>0.21999999999999975</v>
      </c>
      <c r="L117" s="40"/>
      <c r="M117" s="40"/>
      <c r="N117" s="40"/>
      <c r="O117" s="40"/>
      <c r="P117" s="40"/>
      <c r="Q117" s="42"/>
      <c r="R117" s="40"/>
      <c r="S117" s="40"/>
      <c r="T117" s="40"/>
      <c r="U117" s="40"/>
      <c r="V117" s="40"/>
      <c r="W117" s="40"/>
      <c r="X117" s="43"/>
    </row>
    <row r="118" spans="7:24" x14ac:dyDescent="0.35">
      <c r="G118" s="45">
        <v>60000</v>
      </c>
      <c r="H118" s="14">
        <f t="shared" si="7"/>
        <v>3.5644298017182141</v>
      </c>
      <c r="I118" s="14">
        <f t="shared" si="7"/>
        <v>1.8942537783505153</v>
      </c>
      <c r="J118" s="14">
        <v>0.21999999999999975</v>
      </c>
      <c r="K118" s="14">
        <v>0.13000000000000034</v>
      </c>
      <c r="L118" s="40"/>
      <c r="M118" s="40"/>
      <c r="N118" s="40"/>
      <c r="O118" s="40"/>
      <c r="P118" s="40"/>
      <c r="Q118" s="42"/>
      <c r="R118" s="40"/>
      <c r="S118" s="40"/>
      <c r="T118" s="40"/>
      <c r="U118" s="40"/>
      <c r="V118" s="40"/>
      <c r="W118" s="40"/>
      <c r="X118" s="43"/>
    </row>
    <row r="119" spans="7:24" x14ac:dyDescent="0.35">
      <c r="G119" s="45">
        <v>65000</v>
      </c>
      <c r="H119" s="14">
        <f t="shared" si="7"/>
        <v>3.7844298017182147</v>
      </c>
      <c r="I119" s="14">
        <f t="shared" si="7"/>
        <v>2.0242537783505155</v>
      </c>
      <c r="J119" s="14">
        <v>0.22000000000000064</v>
      </c>
      <c r="K119" s="14">
        <v>0.12999999999999989</v>
      </c>
      <c r="L119" s="40"/>
      <c r="M119" s="40"/>
      <c r="N119" s="40"/>
      <c r="O119" s="40"/>
      <c r="P119" s="40"/>
      <c r="Q119" s="42"/>
      <c r="R119" s="40"/>
      <c r="S119" s="40"/>
      <c r="T119" s="40"/>
      <c r="U119" s="40"/>
      <c r="V119" s="40"/>
      <c r="W119" s="40"/>
      <c r="X119" s="43"/>
    </row>
    <row r="120" spans="7:24" x14ac:dyDescent="0.35">
      <c r="G120" s="45">
        <v>70000</v>
      </c>
      <c r="H120" s="14">
        <f t="shared" si="7"/>
        <v>4.0044298017182145</v>
      </c>
      <c r="I120" s="14">
        <f t="shared" si="7"/>
        <v>2.1542537783505153</v>
      </c>
      <c r="J120" s="14">
        <v>0.21999999999999975</v>
      </c>
      <c r="K120" s="14">
        <v>0.12999999999999989</v>
      </c>
      <c r="L120" s="40"/>
      <c r="M120" s="40"/>
      <c r="N120" s="40"/>
      <c r="O120" s="40"/>
      <c r="P120" s="40"/>
      <c r="Q120" s="42"/>
      <c r="R120" s="40"/>
      <c r="S120" s="40"/>
      <c r="T120" s="40"/>
      <c r="U120" s="40"/>
      <c r="V120" s="40"/>
      <c r="W120" s="40"/>
      <c r="X120" s="43"/>
    </row>
    <row r="121" spans="7:24" x14ac:dyDescent="0.35">
      <c r="G121" s="59" t="s">
        <v>5</v>
      </c>
      <c r="H121" s="60"/>
      <c r="I121" s="61"/>
      <c r="J121" s="113" t="s">
        <v>30</v>
      </c>
      <c r="K121" s="113" t="s">
        <v>31</v>
      </c>
      <c r="L121" s="40"/>
      <c r="M121" s="40"/>
      <c r="N121" s="40"/>
      <c r="O121" s="40"/>
      <c r="P121" s="40"/>
      <c r="Q121" s="42"/>
      <c r="R121" s="40"/>
      <c r="S121" s="40"/>
      <c r="T121" s="40"/>
      <c r="U121" s="40"/>
      <c r="V121" s="40"/>
      <c r="W121" s="40"/>
      <c r="X121" s="43"/>
    </row>
    <row r="122" spans="7:24" x14ac:dyDescent="0.35">
      <c r="G122" s="45">
        <f t="shared" ref="G122:G133" si="9">A93-144000</f>
        <v>0</v>
      </c>
      <c r="H122" s="14">
        <f>M74-P45</f>
        <v>1.1795526017182136</v>
      </c>
      <c r="I122" s="14">
        <f>N74-P46</f>
        <v>0.30318997835051542</v>
      </c>
      <c r="J122" s="113"/>
      <c r="K122" s="113"/>
      <c r="L122" s="40"/>
      <c r="M122" s="40"/>
      <c r="N122" s="40"/>
      <c r="O122" s="40"/>
      <c r="P122" s="40"/>
      <c r="Q122" s="42"/>
      <c r="R122" s="40"/>
      <c r="S122" s="40"/>
      <c r="T122" s="40"/>
      <c r="U122" s="40"/>
      <c r="V122" s="40"/>
      <c r="W122" s="40"/>
      <c r="X122" s="43"/>
    </row>
    <row r="123" spans="7:24" x14ac:dyDescent="0.35">
      <c r="G123" s="45">
        <f t="shared" si="9"/>
        <v>2960</v>
      </c>
      <c r="H123" s="14">
        <f t="shared" ref="H123:I137" si="10">H122+J123</f>
        <v>1.5416526017182139</v>
      </c>
      <c r="I123" s="14">
        <f t="shared" si="10"/>
        <v>0.55318997835051542</v>
      </c>
      <c r="J123" s="14">
        <f>B94-B93</f>
        <v>0.36210000000000031</v>
      </c>
      <c r="K123" s="14">
        <f>C94-C93</f>
        <v>0.25</v>
      </c>
      <c r="L123" s="40"/>
      <c r="M123" s="40"/>
      <c r="N123" s="40"/>
      <c r="O123" s="40"/>
      <c r="P123" s="40"/>
      <c r="Q123" s="42"/>
      <c r="R123" s="40"/>
      <c r="S123" s="40"/>
      <c r="T123" s="40"/>
      <c r="U123" s="40"/>
      <c r="V123" s="40"/>
      <c r="W123" s="40"/>
      <c r="X123" s="43"/>
    </row>
    <row r="124" spans="7:24" x14ac:dyDescent="0.35">
      <c r="G124" s="45">
        <f t="shared" si="9"/>
        <v>5690</v>
      </c>
      <c r="H124" s="14">
        <f t="shared" si="10"/>
        <v>1.839252601718214</v>
      </c>
      <c r="I124" s="14">
        <f t="shared" si="10"/>
        <v>0.68068997835051537</v>
      </c>
      <c r="J124" s="14">
        <f t="shared" ref="J124:K133" si="11">B95-B94</f>
        <v>0.29760000000000009</v>
      </c>
      <c r="K124" s="14">
        <f t="shared" si="11"/>
        <v>0.12749999999999995</v>
      </c>
      <c r="L124" s="40"/>
      <c r="M124" s="40"/>
      <c r="N124" s="40"/>
      <c r="O124" s="40"/>
      <c r="P124" s="40"/>
      <c r="Q124" s="42"/>
      <c r="R124" s="40"/>
      <c r="S124" s="40"/>
      <c r="T124" s="40"/>
      <c r="U124" s="40"/>
      <c r="V124" s="40"/>
      <c r="W124" s="40"/>
      <c r="X124" s="43"/>
    </row>
    <row r="125" spans="7:24" x14ac:dyDescent="0.35">
      <c r="G125" s="45">
        <f t="shared" si="9"/>
        <v>10150</v>
      </c>
      <c r="H125" s="14">
        <f t="shared" si="10"/>
        <v>2.119552601718214</v>
      </c>
      <c r="I125" s="14">
        <f t="shared" si="10"/>
        <v>0.85678997835051529</v>
      </c>
      <c r="J125" s="14">
        <f t="shared" si="11"/>
        <v>0.28029999999999999</v>
      </c>
      <c r="K125" s="14">
        <f t="shared" si="11"/>
        <v>0.17609999999999992</v>
      </c>
      <c r="L125" s="40"/>
      <c r="M125" s="40"/>
      <c r="N125" s="40"/>
      <c r="O125" s="40"/>
      <c r="P125" s="40"/>
      <c r="Q125" s="42"/>
      <c r="R125" s="40"/>
      <c r="S125" s="40"/>
      <c r="T125" s="40"/>
      <c r="U125" s="40"/>
      <c r="V125" s="40"/>
      <c r="W125" s="40"/>
      <c r="X125" s="43"/>
    </row>
    <row r="126" spans="7:24" x14ac:dyDescent="0.35">
      <c r="G126" s="45">
        <f t="shared" si="9"/>
        <v>14810</v>
      </c>
      <c r="H126" s="14">
        <f t="shared" si="10"/>
        <v>2.3998526017182136</v>
      </c>
      <c r="I126" s="14">
        <f t="shared" si="10"/>
        <v>1.1203899783505156</v>
      </c>
      <c r="J126" s="14">
        <f t="shared" si="11"/>
        <v>0.28029999999999955</v>
      </c>
      <c r="K126" s="14">
        <f t="shared" si="11"/>
        <v>0.26360000000000028</v>
      </c>
      <c r="L126" s="40"/>
      <c r="M126" s="40"/>
      <c r="N126" s="40"/>
      <c r="O126" s="40"/>
      <c r="P126" s="40"/>
      <c r="Q126" s="42"/>
      <c r="R126" s="40"/>
      <c r="S126" s="40"/>
      <c r="T126" s="40"/>
      <c r="U126" s="40"/>
      <c r="V126" s="40"/>
      <c r="W126" s="40"/>
      <c r="X126" s="43"/>
    </row>
    <row r="127" spans="7:24" x14ac:dyDescent="0.35">
      <c r="G127" s="45">
        <f t="shared" si="9"/>
        <v>19470</v>
      </c>
      <c r="H127" s="14">
        <f t="shared" si="10"/>
        <v>2.680152601718214</v>
      </c>
      <c r="I127" s="14">
        <f t="shared" si="10"/>
        <v>1.2616899783505153</v>
      </c>
      <c r="J127" s="14">
        <f t="shared" si="11"/>
        <v>0.28030000000000044</v>
      </c>
      <c r="K127" s="14">
        <f t="shared" si="11"/>
        <v>0.14129999999999976</v>
      </c>
      <c r="L127" s="40"/>
      <c r="M127" s="40"/>
      <c r="N127" s="40"/>
      <c r="O127" s="40"/>
      <c r="P127" s="40"/>
      <c r="Q127" s="42"/>
      <c r="R127" s="40"/>
      <c r="S127" s="40"/>
      <c r="T127" s="40"/>
      <c r="U127" s="40"/>
      <c r="V127" s="40"/>
      <c r="W127" s="40"/>
      <c r="X127" s="43"/>
    </row>
    <row r="128" spans="7:24" x14ac:dyDescent="0.35">
      <c r="G128" s="45">
        <f t="shared" si="9"/>
        <v>24320</v>
      </c>
      <c r="H128" s="14">
        <f t="shared" si="10"/>
        <v>2.9779526017182136</v>
      </c>
      <c r="I128" s="14">
        <f t="shared" si="10"/>
        <v>1.4903899783505152</v>
      </c>
      <c r="J128" s="14">
        <f t="shared" si="11"/>
        <v>0.29779999999999962</v>
      </c>
      <c r="K128" s="14">
        <f t="shared" si="11"/>
        <v>0.2286999999999999</v>
      </c>
      <c r="L128" s="40"/>
      <c r="M128" s="40"/>
      <c r="N128" s="40"/>
      <c r="O128" s="40"/>
      <c r="P128" s="40"/>
      <c r="Q128" s="42"/>
      <c r="R128" s="40"/>
      <c r="S128" s="40"/>
      <c r="T128" s="40"/>
      <c r="U128" s="40"/>
      <c r="V128" s="40"/>
      <c r="W128" s="40"/>
      <c r="X128" s="43"/>
    </row>
    <row r="129" spans="7:24" x14ac:dyDescent="0.35">
      <c r="G129" s="45">
        <f t="shared" si="9"/>
        <v>29170</v>
      </c>
      <c r="H129" s="14">
        <f t="shared" si="10"/>
        <v>3.1708526017182135</v>
      </c>
      <c r="I129" s="14">
        <f t="shared" si="10"/>
        <v>1.6840899783505154</v>
      </c>
      <c r="J129" s="14">
        <f t="shared" si="11"/>
        <v>0.19289999999999985</v>
      </c>
      <c r="K129" s="14">
        <f t="shared" si="11"/>
        <v>0.19370000000000021</v>
      </c>
      <c r="L129" s="40"/>
      <c r="M129" s="40"/>
      <c r="N129" s="40"/>
      <c r="O129" s="40"/>
      <c r="P129" s="40"/>
      <c r="Q129" s="42"/>
      <c r="R129" s="40"/>
      <c r="S129" s="40"/>
      <c r="T129" s="40"/>
      <c r="U129" s="40"/>
      <c r="V129" s="40"/>
      <c r="W129" s="40"/>
      <c r="X129" s="43"/>
    </row>
    <row r="130" spans="7:24" x14ac:dyDescent="0.35">
      <c r="G130" s="45">
        <f t="shared" si="9"/>
        <v>33820</v>
      </c>
      <c r="H130" s="14">
        <f t="shared" si="10"/>
        <v>3.4161526017182138</v>
      </c>
      <c r="I130" s="14">
        <f t="shared" si="10"/>
        <v>1.9128899783505156</v>
      </c>
      <c r="J130" s="14">
        <f t="shared" si="11"/>
        <v>0.2453000000000003</v>
      </c>
      <c r="K130" s="14">
        <f t="shared" si="11"/>
        <v>0.22880000000000011</v>
      </c>
      <c r="L130" s="40"/>
      <c r="M130" s="40"/>
      <c r="N130" s="40"/>
      <c r="O130" s="40"/>
      <c r="P130" s="40"/>
      <c r="Q130" s="42"/>
      <c r="R130" s="40"/>
      <c r="S130" s="40"/>
      <c r="T130" s="40"/>
      <c r="U130" s="40"/>
      <c r="V130" s="40"/>
      <c r="W130" s="40"/>
      <c r="X130" s="43"/>
    </row>
    <row r="131" spans="7:24" x14ac:dyDescent="0.35">
      <c r="G131" s="45">
        <f t="shared" si="9"/>
        <v>39060</v>
      </c>
      <c r="H131" s="14">
        <f t="shared" si="10"/>
        <v>3.6265526017182137</v>
      </c>
      <c r="I131" s="14">
        <f t="shared" si="10"/>
        <v>2.0541899783505153</v>
      </c>
      <c r="J131" s="14">
        <f t="shared" si="11"/>
        <v>0.21039999999999992</v>
      </c>
      <c r="K131" s="14">
        <f t="shared" si="11"/>
        <v>0.14129999999999976</v>
      </c>
      <c r="L131" s="40"/>
      <c r="M131" s="40"/>
      <c r="N131" s="40"/>
      <c r="O131" s="40"/>
      <c r="P131" s="40"/>
      <c r="Q131" s="42"/>
      <c r="R131" s="40"/>
      <c r="S131" s="40"/>
      <c r="T131" s="40"/>
      <c r="U131" s="40"/>
      <c r="V131" s="40"/>
      <c r="W131" s="40"/>
      <c r="X131" s="43"/>
    </row>
    <row r="132" spans="7:24" x14ac:dyDescent="0.35">
      <c r="G132" s="45">
        <f t="shared" si="9"/>
        <v>43520</v>
      </c>
      <c r="H132" s="14">
        <f t="shared" si="10"/>
        <v>3.8193526017182138</v>
      </c>
      <c r="I132" s="14">
        <f t="shared" si="10"/>
        <v>2.1953899783505153</v>
      </c>
      <c r="J132" s="14">
        <f t="shared" si="11"/>
        <v>0.19280000000000008</v>
      </c>
      <c r="K132" s="14">
        <f t="shared" si="11"/>
        <v>0.14119999999999999</v>
      </c>
      <c r="L132" s="40"/>
      <c r="M132" s="40"/>
      <c r="N132" s="40"/>
      <c r="O132" s="40"/>
      <c r="P132" s="40"/>
      <c r="Q132" s="42"/>
      <c r="R132" s="40"/>
      <c r="S132" s="40"/>
      <c r="T132" s="40"/>
      <c r="U132" s="40"/>
      <c r="V132" s="40"/>
      <c r="W132" s="40"/>
      <c r="X132" s="43"/>
    </row>
    <row r="133" spans="7:24" x14ac:dyDescent="0.35">
      <c r="G133" s="45">
        <f t="shared" si="9"/>
        <v>48000</v>
      </c>
      <c r="H133" s="14">
        <f t="shared" si="10"/>
        <v>3.9772526017182135</v>
      </c>
      <c r="I133" s="14">
        <f t="shared" si="10"/>
        <v>2.2665899783505155</v>
      </c>
      <c r="J133" s="14">
        <f t="shared" si="11"/>
        <v>0.15789999999999971</v>
      </c>
      <c r="K133" s="14">
        <f t="shared" si="11"/>
        <v>7.1200000000000152E-2</v>
      </c>
      <c r="L133" s="40"/>
      <c r="M133" s="40"/>
      <c r="N133" s="40"/>
      <c r="O133" s="40"/>
      <c r="P133" s="40"/>
      <c r="Q133" s="42"/>
      <c r="R133" s="40"/>
      <c r="S133" s="40"/>
      <c r="T133" s="40"/>
      <c r="U133" s="40"/>
      <c r="V133" s="40"/>
      <c r="W133" s="40"/>
      <c r="X133" s="43"/>
    </row>
    <row r="134" spans="7:24" x14ac:dyDescent="0.35">
      <c r="G134" s="45">
        <v>55000</v>
      </c>
      <c r="H134" s="14">
        <f t="shared" si="10"/>
        <v>4.1795526017182141</v>
      </c>
      <c r="I134" s="14">
        <f t="shared" si="10"/>
        <v>2.5031899783505156</v>
      </c>
      <c r="J134" s="14">
        <v>0.20230000000000015</v>
      </c>
      <c r="K134" s="14">
        <v>0.23660000000000014</v>
      </c>
      <c r="L134" s="40"/>
      <c r="M134" s="40"/>
      <c r="N134" s="40"/>
      <c r="O134" s="40"/>
      <c r="P134" s="40"/>
      <c r="Q134" s="42"/>
      <c r="R134" s="40"/>
      <c r="S134" s="40"/>
      <c r="T134" s="40"/>
      <c r="U134" s="40"/>
      <c r="V134" s="40"/>
      <c r="W134" s="40"/>
      <c r="X134" s="43"/>
    </row>
    <row r="135" spans="7:24" x14ac:dyDescent="0.35">
      <c r="G135" s="45">
        <v>60000</v>
      </c>
      <c r="H135" s="14">
        <f t="shared" si="10"/>
        <v>4.3795526017182143</v>
      </c>
      <c r="I135" s="14">
        <f t="shared" si="10"/>
        <v>2.6531899783505155</v>
      </c>
      <c r="J135" s="14">
        <v>0.20000000000000018</v>
      </c>
      <c r="K135" s="14">
        <v>0.14999999999999991</v>
      </c>
      <c r="L135" s="40"/>
      <c r="M135" s="40"/>
      <c r="N135" s="40"/>
      <c r="O135" s="40"/>
      <c r="P135" s="40"/>
      <c r="Q135" s="42"/>
      <c r="R135" s="40"/>
      <c r="S135" s="40"/>
      <c r="T135" s="40"/>
      <c r="U135" s="40"/>
      <c r="V135" s="40"/>
      <c r="W135" s="40"/>
      <c r="X135" s="43"/>
    </row>
    <row r="136" spans="7:24" x14ac:dyDescent="0.35">
      <c r="G136" s="45">
        <v>65000</v>
      </c>
      <c r="H136" s="14">
        <f t="shared" si="10"/>
        <v>4.5295526017182146</v>
      </c>
      <c r="I136" s="14">
        <f t="shared" si="10"/>
        <v>2.823189978350515</v>
      </c>
      <c r="J136" s="14">
        <v>0.15000000000000036</v>
      </c>
      <c r="K136" s="14">
        <v>0.16999999999999948</v>
      </c>
      <c r="L136" s="40"/>
      <c r="M136" s="40"/>
      <c r="N136" s="40"/>
      <c r="O136" s="40"/>
      <c r="P136" s="40"/>
      <c r="Q136" s="42"/>
      <c r="R136" s="40"/>
      <c r="S136" s="40"/>
      <c r="T136" s="40"/>
      <c r="U136" s="40"/>
      <c r="V136" s="40"/>
      <c r="W136" s="40"/>
      <c r="X136" s="43"/>
    </row>
    <row r="137" spans="7:24" x14ac:dyDescent="0.35">
      <c r="G137" s="45">
        <v>70000</v>
      </c>
      <c r="H137" s="14">
        <f t="shared" si="10"/>
        <v>4.6295526017182143</v>
      </c>
      <c r="I137" s="14">
        <f t="shared" si="10"/>
        <v>2.9431899783505151</v>
      </c>
      <c r="J137" s="14">
        <v>9.9999999999999645E-2</v>
      </c>
      <c r="K137" s="14">
        <v>0.12000000000000011</v>
      </c>
      <c r="L137" s="40"/>
      <c r="M137" s="40"/>
      <c r="N137" s="40"/>
      <c r="O137" s="40"/>
      <c r="P137" s="40"/>
      <c r="Q137" s="42"/>
      <c r="R137" s="40"/>
      <c r="S137" s="40"/>
      <c r="T137" s="40"/>
      <c r="U137" s="40"/>
      <c r="V137" s="40"/>
      <c r="W137" s="40"/>
      <c r="X137" s="43"/>
    </row>
    <row r="138" spans="7:24" ht="15" thickBot="1" x14ac:dyDescent="0.4">
      <c r="G138" s="49"/>
      <c r="H138" s="50"/>
      <c r="I138" s="50"/>
      <c r="J138" s="51"/>
      <c r="K138" s="51"/>
      <c r="L138" s="51"/>
      <c r="M138" s="51"/>
      <c r="N138" s="51"/>
      <c r="O138" s="51"/>
      <c r="P138" s="51"/>
      <c r="Q138" s="73"/>
      <c r="R138" s="51"/>
      <c r="S138" s="51"/>
      <c r="T138" s="51"/>
      <c r="U138" s="51"/>
      <c r="V138" s="51"/>
      <c r="W138" s="51"/>
      <c r="X138" s="52"/>
    </row>
  </sheetData>
  <sheetProtection algorithmName="SHA-512" hashValue="94yXznZCm/m70Ebki23i7F082tLiYzbjQ7gXxnzR4Iz9ruWJkeWRzTb1Wuqz08osGjQYdN0I6noPdc8aBE/hpA==" saltValue="Ba1pxkDCdUOHTxs62fCQRg==" spinCount="100000" sheet="1" objects="1" scenarios="1"/>
  <protectedRanges>
    <protectedRange algorithmName="SHA-512" hashValue="p7urpbmu2iKx8ewVEMIU6nNAO3mjgjJADXUg+no5KY15BZqOzD09zjPjDS3JVLqfGXK7EOBL1FbGt4feo7rFhQ==" saltValue="9/MuTDH9OJI0FFVGI/aOew==" spinCount="100000" sqref="A1" name="Range1"/>
  </protectedRanges>
  <mergeCells count="42">
    <mergeCell ref="M40:P40"/>
    <mergeCell ref="A30:C30"/>
    <mergeCell ref="G30:P30"/>
    <mergeCell ref="G32:L32"/>
    <mergeCell ref="N34:N35"/>
    <mergeCell ref="G36:K36"/>
    <mergeCell ref="G41:K41"/>
    <mergeCell ref="M41:M42"/>
    <mergeCell ref="N41:O41"/>
    <mergeCell ref="H42:I42"/>
    <mergeCell ref="J42:K42"/>
    <mergeCell ref="N42:O42"/>
    <mergeCell ref="M43:M44"/>
    <mergeCell ref="N43:O43"/>
    <mergeCell ref="N44:O44"/>
    <mergeCell ref="M45:M46"/>
    <mergeCell ref="N45:O45"/>
    <mergeCell ref="N46:O46"/>
    <mergeCell ref="R48:W49"/>
    <mergeCell ref="M50:P51"/>
    <mergeCell ref="M52:N53"/>
    <mergeCell ref="O52:P53"/>
    <mergeCell ref="M54:N54"/>
    <mergeCell ref="O54:P54"/>
    <mergeCell ref="G103:I103"/>
    <mergeCell ref="J103:J104"/>
    <mergeCell ref="K103:K104"/>
    <mergeCell ref="M61:N61"/>
    <mergeCell ref="O61:P61"/>
    <mergeCell ref="M68:N68"/>
    <mergeCell ref="O68:P68"/>
    <mergeCell ref="G74:I74"/>
    <mergeCell ref="J74:J75"/>
    <mergeCell ref="K74:K75"/>
    <mergeCell ref="M75:N93"/>
    <mergeCell ref="O75:P75"/>
    <mergeCell ref="O82:P82"/>
    <mergeCell ref="J121:J122"/>
    <mergeCell ref="K121:K122"/>
    <mergeCell ref="O83:P83"/>
    <mergeCell ref="O88:P88"/>
    <mergeCell ref="O89:P8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Input Sheet</vt:lpstr>
      <vt:lpstr>Input 1_ Calculation Sheet</vt:lpstr>
      <vt:lpstr>Input 2_ Calculation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Karthikeyan, Baskaran</dc:creator>
  <cp:lastModifiedBy>Jayanta Chakraborty</cp:lastModifiedBy>
  <dcterms:created xsi:type="dcterms:W3CDTF">2022-04-17T01:07:17Z</dcterms:created>
  <dcterms:modified xsi:type="dcterms:W3CDTF">2023-10-06T04:18:04Z</dcterms:modified>
</cp:coreProperties>
</file>